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5570" windowHeight="11760" activeTab="0"/>
  </bookViews>
  <sheets>
    <sheet name="Inscriptions_16" sheetId="1" r:id="rId1"/>
    <sheet name="Matchs_16" sheetId="2" r:id="rId2"/>
    <sheet name="Tableau_16" sheetId="3" r:id="rId3"/>
    <sheet name="Classement Final_16" sheetId="4" r:id="rId4"/>
  </sheets>
  <definedNames>
    <definedName name="fillPlayers_7" localSheetId="0">'Inscriptions_16'!$B$2:$F$9</definedName>
  </definedNames>
  <calcPr fullCalcOnLoad="1"/>
</workbook>
</file>

<file path=xl/sharedStrings.xml><?xml version="1.0" encoding="utf-8"?>
<sst xmlns="http://schemas.openxmlformats.org/spreadsheetml/2006/main" count="275" uniqueCount="53">
  <si>
    <t>Rang</t>
  </si>
  <si>
    <t>Numéro
Match</t>
  </si>
  <si>
    <t>Tour</t>
  </si>
  <si>
    <t>Terrain</t>
  </si>
  <si>
    <t>vs</t>
  </si>
  <si>
    <t>Resultat</t>
  </si>
  <si>
    <t>1ère Manche</t>
  </si>
  <si>
    <t>2ème Manche</t>
  </si>
  <si>
    <t>3ème Manche</t>
  </si>
  <si>
    <t>I</t>
  </si>
  <si>
    <t>&lt;-&gt;</t>
  </si>
  <si>
    <t>II</t>
  </si>
  <si>
    <t>III</t>
  </si>
  <si>
    <t>IV</t>
  </si>
  <si>
    <t>V</t>
  </si>
  <si>
    <t>VI</t>
  </si>
  <si>
    <t>9/12</t>
  </si>
  <si>
    <t>VII</t>
  </si>
  <si>
    <t>13/14</t>
  </si>
  <si>
    <t>11/12</t>
  </si>
  <si>
    <t>9/10</t>
  </si>
  <si>
    <t>DF</t>
  </si>
  <si>
    <t>7/8</t>
  </si>
  <si>
    <t>5/6</t>
  </si>
  <si>
    <t>3/4</t>
  </si>
  <si>
    <t>F</t>
  </si>
  <si>
    <t>Tableau à 16 participants</t>
  </si>
  <si>
    <t>Demi-finale</t>
  </si>
  <si>
    <t>14</t>
  </si>
  <si>
    <t>Finale</t>
  </si>
  <si>
    <t>Places 3-4</t>
  </si>
  <si>
    <t>Places 13-14</t>
  </si>
  <si>
    <t>Places 15-16</t>
  </si>
  <si>
    <t>Places 9-10</t>
  </si>
  <si>
    <t>Places 11-12</t>
  </si>
  <si>
    <t>Classement</t>
  </si>
  <si>
    <t>Places 7-8</t>
  </si>
  <si>
    <t>Places 5-6</t>
  </si>
  <si>
    <t>13/16</t>
  </si>
  <si>
    <t>15/16</t>
  </si>
  <si>
    <t>Classement Final</t>
  </si>
  <si>
    <t>Participant 1</t>
  </si>
  <si>
    <t>Participant 2</t>
  </si>
  <si>
    <t>NOM</t>
  </si>
  <si>
    <t xml:space="preserve">PRENOM </t>
  </si>
  <si>
    <t>Etablissement Classe</t>
  </si>
  <si>
    <t>N° Licence</t>
  </si>
  <si>
    <t>Participant</t>
  </si>
  <si>
    <t>pointage</t>
  </si>
  <si>
    <t>Durée</t>
  </si>
  <si>
    <t>Heure
début</t>
  </si>
  <si>
    <t>Heure
fin</t>
  </si>
  <si>
    <r>
      <t xml:space="preserve">Tableau à 16 participants
</t>
    </r>
    <r>
      <rPr>
        <b/>
        <sz val="10"/>
        <rFont val="Arial"/>
        <family val="2"/>
      </rPr>
      <t>classement 5 à 16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</si>
</sst>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8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4" borderId="28" xfId="0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/>
    </xf>
    <xf numFmtId="0" fontId="5" fillId="0" borderId="31" xfId="0" applyNumberFormat="1" applyFont="1" applyBorder="1" applyAlignment="1">
      <alignment horizontal="center" vertical="center"/>
    </xf>
    <xf numFmtId="0" fontId="7" fillId="35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2" fillId="0" borderId="32" xfId="0" applyNumberFormat="1" applyFont="1" applyBorder="1" applyAlignment="1">
      <alignment horizontal="right" vertical="center"/>
    </xf>
    <xf numFmtId="0" fontId="5" fillId="0" borderId="31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right" vertical="center"/>
    </xf>
    <xf numFmtId="0" fontId="0" fillId="0" borderId="32" xfId="0" applyNumberFormat="1" applyBorder="1" applyAlignment="1">
      <alignment/>
    </xf>
    <xf numFmtId="0" fontId="5" fillId="0" borderId="33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8" fillId="0" borderId="21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5" fillId="0" borderId="35" xfId="0" applyNumberFormat="1" applyFont="1" applyBorder="1" applyAlignment="1">
      <alignment horizontal="right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right" vertical="center"/>
    </xf>
    <xf numFmtId="0" fontId="7" fillId="35" borderId="37" xfId="0" applyNumberFormat="1" applyFont="1" applyFill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0" fillId="0" borderId="37" xfId="0" applyNumberFormat="1" applyBorder="1" applyAlignment="1">
      <alignment/>
    </xf>
    <xf numFmtId="0" fontId="5" fillId="0" borderId="38" xfId="0" applyNumberFormat="1" applyFont="1" applyBorder="1" applyAlignment="1">
      <alignment horizontal="right" vertical="center"/>
    </xf>
    <xf numFmtId="0" fontId="2" fillId="0" borderId="3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39" xfId="0" applyNumberFormat="1" applyFont="1" applyBorder="1" applyAlignment="1">
      <alignment horizontal="left" vertical="center"/>
    </xf>
    <xf numFmtId="0" fontId="7" fillId="35" borderId="21" xfId="0" applyNumberFormat="1" applyFont="1" applyFill="1" applyBorder="1" applyAlignment="1">
      <alignment horizontal="center" vertical="center"/>
    </xf>
    <xf numFmtId="0" fontId="5" fillId="0" borderId="31" xfId="0" applyNumberFormat="1" applyFont="1" applyBorder="1" applyAlignment="1">
      <alignment horizontal="right" vertical="center"/>
    </xf>
    <xf numFmtId="0" fontId="5" fillId="0" borderId="37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right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vertical="center"/>
    </xf>
    <xf numFmtId="0" fontId="2" fillId="0" borderId="33" xfId="0" applyNumberFormat="1" applyFont="1" applyBorder="1" applyAlignment="1">
      <alignment horizontal="center" vertical="center"/>
    </xf>
    <xf numFmtId="0" fontId="7" fillId="35" borderId="4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5" fillId="0" borderId="35" xfId="0" applyNumberFormat="1" applyFont="1" applyBorder="1" applyAlignment="1">
      <alignment vertical="center"/>
    </xf>
    <xf numFmtId="0" fontId="10" fillId="0" borderId="35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32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left" vertical="center"/>
    </xf>
    <xf numFmtId="0" fontId="8" fillId="0" borderId="34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vertical="center"/>
    </xf>
    <xf numFmtId="0" fontId="7" fillId="35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33" xfId="0" applyNumberFormat="1" applyFont="1" applyBorder="1" applyAlignment="1">
      <alignment horizontal="right" vertical="center"/>
    </xf>
    <xf numFmtId="0" fontId="2" fillId="33" borderId="4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 applyProtection="1">
      <alignment horizontal="left" vertical="center"/>
      <protection locked="0"/>
    </xf>
    <xf numFmtId="0" fontId="0" fillId="36" borderId="18" xfId="0" applyFill="1" applyBorder="1" applyAlignment="1" applyProtection="1">
      <alignment vertical="center"/>
      <protection locked="0"/>
    </xf>
    <xf numFmtId="0" fontId="0" fillId="37" borderId="39" xfId="0" applyFill="1" applyBorder="1" applyAlignment="1" applyProtection="1">
      <alignment vertical="center"/>
      <protection locked="0"/>
    </xf>
    <xf numFmtId="0" fontId="0" fillId="36" borderId="22" xfId="0" applyFill="1" applyBorder="1" applyAlignment="1" applyProtection="1">
      <alignment horizontal="left" vertical="center"/>
      <protection locked="0"/>
    </xf>
    <xf numFmtId="0" fontId="0" fillId="36" borderId="22" xfId="0" applyFill="1" applyBorder="1" applyAlignment="1" applyProtection="1">
      <alignment vertical="center"/>
      <protection locked="0"/>
    </xf>
    <xf numFmtId="0" fontId="0" fillId="37" borderId="42" xfId="0" applyFill="1" applyBorder="1" applyAlignment="1" applyProtection="1">
      <alignment vertical="center"/>
      <protection locked="0"/>
    </xf>
    <xf numFmtId="0" fontId="0" fillId="37" borderId="22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horizontal="left"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7" borderId="30" xfId="0" applyFill="1" applyBorder="1" applyAlignment="1" applyProtection="1">
      <alignment vertical="center"/>
      <protection locked="0"/>
    </xf>
    <xf numFmtId="0" fontId="2" fillId="33" borderId="43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64" fontId="48" fillId="36" borderId="53" xfId="0" applyNumberFormat="1" applyFont="1" applyFill="1" applyBorder="1" applyAlignment="1">
      <alignment horizontal="center" vertical="center"/>
    </xf>
    <xf numFmtId="164" fontId="48" fillId="36" borderId="54" xfId="0" applyNumberFormat="1" applyFont="1" applyFill="1" applyBorder="1" applyAlignment="1">
      <alignment horizontal="center" vertical="center"/>
    </xf>
    <xf numFmtId="164" fontId="48" fillId="36" borderId="55" xfId="0" applyNumberFormat="1" applyFont="1" applyFill="1" applyBorder="1" applyAlignment="1">
      <alignment horizontal="center" vertical="center"/>
    </xf>
    <xf numFmtId="164" fontId="48" fillId="36" borderId="14" xfId="0" applyNumberFormat="1" applyFont="1" applyFill="1" applyBorder="1" applyAlignment="1">
      <alignment horizontal="center" vertical="center"/>
    </xf>
    <xf numFmtId="164" fontId="48" fillId="36" borderId="56" xfId="0" applyNumberFormat="1" applyFont="1" applyFill="1" applyBorder="1" applyAlignment="1">
      <alignment horizontal="center" vertical="center"/>
    </xf>
    <xf numFmtId="164" fontId="48" fillId="36" borderId="26" xfId="0" applyNumberFormat="1" applyFont="1" applyFill="1" applyBorder="1" applyAlignment="1">
      <alignment horizontal="center" vertical="center"/>
    </xf>
    <xf numFmtId="164" fontId="48" fillId="36" borderId="57" xfId="0" applyNumberFormat="1" applyFont="1" applyFill="1" applyBorder="1" applyAlignment="1">
      <alignment horizontal="center" vertical="center"/>
    </xf>
    <xf numFmtId="164" fontId="48" fillId="36" borderId="58" xfId="0" applyNumberFormat="1" applyFont="1" applyFill="1" applyBorder="1" applyAlignment="1">
      <alignment horizontal="center" vertical="center"/>
    </xf>
    <xf numFmtId="164" fontId="48" fillId="36" borderId="59" xfId="0" applyNumberFormat="1" applyFont="1" applyFill="1" applyBorder="1" applyAlignment="1">
      <alignment horizontal="center" vertical="center"/>
    </xf>
    <xf numFmtId="164" fontId="48" fillId="36" borderId="29" xfId="0" applyNumberFormat="1" applyFont="1" applyFill="1" applyBorder="1" applyAlignment="1">
      <alignment horizontal="center" vertical="center"/>
    </xf>
    <xf numFmtId="164" fontId="48" fillId="36" borderId="60" xfId="0" applyNumberFormat="1" applyFont="1" applyFill="1" applyBorder="1" applyAlignment="1">
      <alignment horizontal="center" vertical="center"/>
    </xf>
    <xf numFmtId="164" fontId="48" fillId="36" borderId="23" xfId="0" applyNumberFormat="1" applyFont="1" applyFill="1" applyBorder="1" applyAlignment="1">
      <alignment horizontal="center" vertical="center"/>
    </xf>
    <xf numFmtId="164" fontId="48" fillId="36" borderId="61" xfId="0" applyNumberFormat="1" applyFont="1" applyFill="1" applyBorder="1" applyAlignment="1">
      <alignment horizontal="center" vertical="center"/>
    </xf>
    <xf numFmtId="164" fontId="48" fillId="36" borderId="17" xfId="0" applyNumberFormat="1" applyFont="1" applyFill="1" applyBorder="1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0" fontId="47" fillId="0" borderId="37" xfId="0" applyFont="1" applyBorder="1" applyAlignment="1">
      <alignment vertical="center"/>
    </xf>
    <xf numFmtId="0" fontId="0" fillId="38" borderId="62" xfId="0" applyFill="1" applyBorder="1" applyAlignment="1">
      <alignment horizontal="left" vertical="center"/>
    </xf>
    <xf numFmtId="0" fontId="0" fillId="38" borderId="63" xfId="0" applyFill="1" applyBorder="1" applyAlignment="1">
      <alignment horizontal="left" vertical="center"/>
    </xf>
    <xf numFmtId="0" fontId="0" fillId="38" borderId="64" xfId="0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7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0" fillId="0" borderId="36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3" fillId="0" borderId="37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3" fillId="0" borderId="39" xfId="0" applyNumberFormat="1" applyFont="1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3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H5" sqref="H5"/>
    </sheetView>
  </sheetViews>
  <sheetFormatPr defaultColWidth="8.7109375" defaultRowHeight="15"/>
  <cols>
    <col min="1" max="1" width="3.00390625" style="11" customWidth="1"/>
    <col min="2" max="2" width="13.8515625" style="12" customWidth="1"/>
    <col min="3" max="3" width="14.57421875" style="12" bestFit="1" customWidth="1"/>
    <col min="4" max="4" width="10.421875" style="0" bestFit="1" customWidth="1"/>
    <col min="5" max="5" width="10.421875" style="0" customWidth="1"/>
    <col min="6" max="6" width="23.57421875" style="0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1" t="s">
        <v>0</v>
      </c>
      <c r="B1" s="2" t="s">
        <v>43</v>
      </c>
      <c r="C1" s="2" t="s">
        <v>44</v>
      </c>
      <c r="D1" s="3" t="s">
        <v>45</v>
      </c>
      <c r="E1" s="120" t="s">
        <v>46</v>
      </c>
      <c r="F1" s="4" t="s">
        <v>47</v>
      </c>
      <c r="G1" s="131" t="s">
        <v>48</v>
      </c>
    </row>
    <row r="2" spans="1:7" s="7" customFormat="1" ht="19.5" customHeight="1" thickTop="1">
      <c r="A2" s="5">
        <v>1</v>
      </c>
      <c r="B2" s="121"/>
      <c r="C2" s="121"/>
      <c r="D2" s="122"/>
      <c r="E2" s="123"/>
      <c r="F2" s="6" t="str">
        <f>CONCATENATE(B2," / ",C2," (",D2,")")</f>
        <v> /  ()</v>
      </c>
      <c r="G2" s="168"/>
    </row>
    <row r="3" spans="1:7" s="7" customFormat="1" ht="19.5" customHeight="1">
      <c r="A3" s="8">
        <v>2</v>
      </c>
      <c r="B3" s="124"/>
      <c r="C3" s="124"/>
      <c r="D3" s="125"/>
      <c r="E3" s="126"/>
      <c r="F3" s="6" t="str">
        <f aca="true" t="shared" si="0" ref="F3:F14">CONCATENATE(B3," / ",C3," (",D3,")")</f>
        <v> /  ()</v>
      </c>
      <c r="G3" s="169"/>
    </row>
    <row r="4" spans="1:7" s="7" customFormat="1" ht="19.5" customHeight="1">
      <c r="A4" s="8">
        <v>3</v>
      </c>
      <c r="B4" s="124"/>
      <c r="C4" s="124"/>
      <c r="D4" s="125"/>
      <c r="E4" s="126"/>
      <c r="F4" s="6" t="str">
        <f t="shared" si="0"/>
        <v> /  ()</v>
      </c>
      <c r="G4" s="169"/>
    </row>
    <row r="5" spans="1:7" s="7" customFormat="1" ht="19.5" customHeight="1">
      <c r="A5" s="8">
        <v>4</v>
      </c>
      <c r="B5" s="124"/>
      <c r="C5" s="124"/>
      <c r="D5" s="125"/>
      <c r="E5" s="126"/>
      <c r="F5" s="6" t="str">
        <f t="shared" si="0"/>
        <v> /  ()</v>
      </c>
      <c r="G5" s="169"/>
    </row>
    <row r="6" spans="1:7" s="7" customFormat="1" ht="19.5" customHeight="1">
      <c r="A6" s="8">
        <v>5</v>
      </c>
      <c r="B6" s="124"/>
      <c r="C6" s="124"/>
      <c r="D6" s="125"/>
      <c r="E6" s="126"/>
      <c r="F6" s="6" t="str">
        <f t="shared" si="0"/>
        <v> /  ()</v>
      </c>
      <c r="G6" s="169"/>
    </row>
    <row r="7" spans="1:7" s="7" customFormat="1" ht="19.5" customHeight="1">
      <c r="A7" s="8">
        <v>6</v>
      </c>
      <c r="B7" s="124"/>
      <c r="C7" s="124"/>
      <c r="D7" s="125"/>
      <c r="E7" s="127"/>
      <c r="F7" s="6" t="str">
        <f>CONCATENATE(B7," / ",C7," (",D7,")")</f>
        <v> /  ()</v>
      </c>
      <c r="G7" s="169"/>
    </row>
    <row r="8" spans="1:7" s="7" customFormat="1" ht="19.5" customHeight="1">
      <c r="A8" s="8">
        <v>7</v>
      </c>
      <c r="B8" s="124"/>
      <c r="C8" s="124"/>
      <c r="D8" s="125"/>
      <c r="E8" s="127"/>
      <c r="F8" s="6" t="str">
        <f t="shared" si="0"/>
        <v> /  ()</v>
      </c>
      <c r="G8" s="169"/>
    </row>
    <row r="9" spans="1:7" s="7" customFormat="1" ht="19.5" customHeight="1">
      <c r="A9" s="8">
        <v>8</v>
      </c>
      <c r="B9" s="124"/>
      <c r="C9" s="124"/>
      <c r="D9" s="125"/>
      <c r="E9" s="127"/>
      <c r="F9" s="6" t="str">
        <f t="shared" si="0"/>
        <v> /  ()</v>
      </c>
      <c r="G9" s="169"/>
    </row>
    <row r="10" spans="1:7" ht="19.5" customHeight="1">
      <c r="A10" s="8">
        <v>9</v>
      </c>
      <c r="B10" s="124"/>
      <c r="C10" s="124"/>
      <c r="D10" s="125"/>
      <c r="E10" s="127"/>
      <c r="F10" s="6" t="str">
        <f t="shared" si="0"/>
        <v> /  ()</v>
      </c>
      <c r="G10" s="169"/>
    </row>
    <row r="11" spans="1:7" ht="19.5" customHeight="1">
      <c r="A11" s="8">
        <v>10</v>
      </c>
      <c r="B11" s="124"/>
      <c r="C11" s="124"/>
      <c r="D11" s="125"/>
      <c r="E11" s="127"/>
      <c r="F11" s="6" t="str">
        <f t="shared" si="0"/>
        <v> /  ()</v>
      </c>
      <c r="G11" s="169"/>
    </row>
    <row r="12" spans="1:7" ht="19.5" customHeight="1">
      <c r="A12" s="8">
        <v>11</v>
      </c>
      <c r="B12" s="124"/>
      <c r="C12" s="124"/>
      <c r="D12" s="125"/>
      <c r="E12" s="127"/>
      <c r="F12" s="6" t="str">
        <f t="shared" si="0"/>
        <v> /  ()</v>
      </c>
      <c r="G12" s="169"/>
    </row>
    <row r="13" spans="1:7" ht="19.5" customHeight="1">
      <c r="A13" s="8">
        <v>12</v>
      </c>
      <c r="B13" s="124"/>
      <c r="C13" s="124"/>
      <c r="D13" s="125"/>
      <c r="E13" s="127"/>
      <c r="F13" s="6" t="str">
        <f t="shared" si="0"/>
        <v> /  ()</v>
      </c>
      <c r="G13" s="169"/>
    </row>
    <row r="14" spans="1:7" ht="19.5" customHeight="1">
      <c r="A14" s="8">
        <v>13</v>
      </c>
      <c r="B14" s="124"/>
      <c r="C14" s="124"/>
      <c r="D14" s="125"/>
      <c r="E14" s="127"/>
      <c r="F14" s="6" t="str">
        <f t="shared" si="0"/>
        <v> /  ()</v>
      </c>
      <c r="G14" s="169"/>
    </row>
    <row r="15" spans="1:7" ht="19.5" customHeight="1">
      <c r="A15" s="8">
        <v>14</v>
      </c>
      <c r="B15" s="124"/>
      <c r="C15" s="124"/>
      <c r="D15" s="125"/>
      <c r="E15" s="127"/>
      <c r="F15" s="6" t="str">
        <f>CONCATENATE(B15," / ",C15," (",D15,")")</f>
        <v> /  ()</v>
      </c>
      <c r="G15" s="169"/>
    </row>
    <row r="16" spans="1:7" ht="19.5" customHeight="1">
      <c r="A16" s="8">
        <v>15</v>
      </c>
      <c r="B16" s="124"/>
      <c r="C16" s="124"/>
      <c r="D16" s="125"/>
      <c r="E16" s="127"/>
      <c r="F16" s="6" t="str">
        <f>CONCATENATE(B16," / ",C16," (",D16,")")</f>
        <v> /  ()</v>
      </c>
      <c r="G16" s="169"/>
    </row>
    <row r="17" spans="1:7" ht="19.5" customHeight="1" thickBot="1">
      <c r="A17" s="9">
        <v>16</v>
      </c>
      <c r="B17" s="128"/>
      <c r="C17" s="128"/>
      <c r="D17" s="129"/>
      <c r="E17" s="130"/>
      <c r="F17" s="10" t="str">
        <f>CONCATENATE(B17," / ",C17," (",D17,")")</f>
        <v> /  ()</v>
      </c>
      <c r="G17" s="170"/>
    </row>
    <row r="18" ht="15.75" thickTop="1"/>
  </sheetData>
  <sheetProtection sheet="1"/>
  <printOptions horizontalCentered="1" verticalCentered="1"/>
  <pageMargins left="0" right="0" top="0" bottom="0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20">
      <selection activeCell="K35" sqref="K35"/>
    </sheetView>
  </sheetViews>
  <sheetFormatPr defaultColWidth="9.140625" defaultRowHeight="15"/>
  <cols>
    <col min="1" max="1" width="4.7109375" style="50" customWidth="1"/>
    <col min="2" max="2" width="7.00390625" style="50" bestFit="1" customWidth="1"/>
    <col min="3" max="3" width="4.7109375" style="50" customWidth="1"/>
    <col min="4" max="4" width="29.421875" style="50" customWidth="1"/>
    <col min="5" max="5" width="3.57421875" style="50" customWidth="1"/>
    <col min="6" max="6" width="29.421875" style="50" customWidth="1"/>
    <col min="7" max="9" width="3.8515625" style="50" customWidth="1"/>
    <col min="10" max="10" width="6.7109375" style="50" customWidth="1"/>
    <col min="11" max="19" width="3.8515625" style="50" customWidth="1"/>
    <col min="20" max="16384" width="9.140625" style="18" customWidth="1"/>
  </cols>
  <sheetData>
    <row r="1" spans="1:21" ht="39.75" customHeight="1" thickBot="1" thickTop="1">
      <c r="A1" s="13" t="s">
        <v>1</v>
      </c>
      <c r="B1" s="14" t="s">
        <v>2</v>
      </c>
      <c r="C1" s="14" t="s">
        <v>3</v>
      </c>
      <c r="D1" s="15" t="s">
        <v>41</v>
      </c>
      <c r="E1" s="15" t="s">
        <v>4</v>
      </c>
      <c r="F1" s="15" t="s">
        <v>42</v>
      </c>
      <c r="G1" s="16" t="s">
        <v>5</v>
      </c>
      <c r="H1" s="16"/>
      <c r="I1" s="16"/>
      <c r="J1" s="141" t="s">
        <v>49</v>
      </c>
      <c r="K1" s="16" t="s">
        <v>6</v>
      </c>
      <c r="L1" s="16"/>
      <c r="M1" s="16"/>
      <c r="N1" s="16" t="s">
        <v>7</v>
      </c>
      <c r="O1" s="16"/>
      <c r="P1" s="16"/>
      <c r="Q1" s="16" t="s">
        <v>8</v>
      </c>
      <c r="R1" s="16"/>
      <c r="S1" s="17"/>
      <c r="T1" s="150" t="s">
        <v>50</v>
      </c>
      <c r="U1" s="151" t="s">
        <v>51</v>
      </c>
    </row>
    <row r="2" spans="1:21" ht="18" customHeight="1" thickTop="1">
      <c r="A2" s="19">
        <v>1</v>
      </c>
      <c r="B2" s="20" t="s">
        <v>9</v>
      </c>
      <c r="C2" s="132"/>
      <c r="D2" s="21" t="str">
        <f>IF(Inscriptions_16!F2=" /  ()",CONCATENATE("Rang ",Inscriptions_16!A2),Inscriptions_16!F2)</f>
        <v>Rang 1</v>
      </c>
      <c r="E2" s="21" t="s">
        <v>4</v>
      </c>
      <c r="F2" s="21" t="str">
        <f>IF(Inscriptions_16!F17=" /  ()",CONCATENATE("Rang ",Inscriptions_16!A17),Inscriptions_16!F17)</f>
        <v>Rang 16</v>
      </c>
      <c r="G2" s="21">
        <f>IF(K2=M2,"",SUM(IF(K2&gt;M2,1,0),IF(N2&gt;P2,1,0),IF(Q2&lt;=S2,0,1)))</f>
        <v>1</v>
      </c>
      <c r="H2" s="21" t="s">
        <v>10</v>
      </c>
      <c r="I2" s="21">
        <f>IF(K2=M2,"",SUM(IF(K2&lt;M2,1,0),IF(N2&lt;P2,1,0),IF(Q2&gt;=S2,0,1)))</f>
        <v>0</v>
      </c>
      <c r="J2" s="142">
        <f>SUM(U2-T2)</f>
        <v>0</v>
      </c>
      <c r="K2" s="22">
        <v>1</v>
      </c>
      <c r="L2" s="21" t="s">
        <v>10</v>
      </c>
      <c r="M2" s="22">
        <v>0</v>
      </c>
      <c r="N2" s="22"/>
      <c r="O2" s="21" t="s">
        <v>10</v>
      </c>
      <c r="P2" s="22"/>
      <c r="Q2" s="22"/>
      <c r="R2" s="21" t="s">
        <v>10</v>
      </c>
      <c r="S2" s="23"/>
      <c r="T2" s="152"/>
      <c r="U2" s="153"/>
    </row>
    <row r="3" spans="1:21" ht="18" customHeight="1">
      <c r="A3" s="24">
        <v>2</v>
      </c>
      <c r="B3" s="25" t="s">
        <v>9</v>
      </c>
      <c r="C3" s="133"/>
      <c r="D3" s="26" t="str">
        <f>IF(Inscriptions_16!F10=" /  ()",CONCATENATE("Rang ",Inscriptions_16!A10),Inscriptions_16!F10)</f>
        <v>Rang 9</v>
      </c>
      <c r="E3" s="27" t="s">
        <v>4</v>
      </c>
      <c r="F3" s="26" t="str">
        <f>IF(Inscriptions_16!F9=" /  ()",CONCATENATE("Rang ",Inscriptions_16!A9),Inscriptions_16!F9)</f>
        <v>Rang 8</v>
      </c>
      <c r="G3" s="27">
        <f aca="true" t="shared" si="0" ref="G3:G41">IF(K3=M3,"",SUM(IF(K3&gt;M3,1,0),IF(N3&gt;P3,1,0),IF(Q3&lt;=S3,0,1)))</f>
        <v>1</v>
      </c>
      <c r="H3" s="27" t="s">
        <v>10</v>
      </c>
      <c r="I3" s="27">
        <f aca="true" t="shared" si="1" ref="I3:I41">IF(K3=M3,"",SUM(IF(K3&lt;M3,1,0),IF(N3&lt;P3,1,0),IF(Q3&gt;=S3,0,1)))</f>
        <v>0</v>
      </c>
      <c r="J3" s="143">
        <f aca="true" t="shared" si="2" ref="J3:J41">SUM(U3-T3)</f>
        <v>0</v>
      </c>
      <c r="K3" s="28">
        <v>11</v>
      </c>
      <c r="L3" s="27" t="s">
        <v>10</v>
      </c>
      <c r="M3" s="28">
        <v>8</v>
      </c>
      <c r="N3" s="28"/>
      <c r="O3" s="27" t="s">
        <v>10</v>
      </c>
      <c r="P3" s="28"/>
      <c r="Q3" s="28"/>
      <c r="R3" s="27" t="s">
        <v>10</v>
      </c>
      <c r="S3" s="29"/>
      <c r="T3" s="154"/>
      <c r="U3" s="155"/>
    </row>
    <row r="4" spans="1:21" ht="18" customHeight="1">
      <c r="A4" s="24">
        <v>3</v>
      </c>
      <c r="B4" s="25" t="s">
        <v>9</v>
      </c>
      <c r="C4" s="133"/>
      <c r="D4" s="26" t="str">
        <f>IF(Inscriptions_16!F6=" /  ()",CONCATENATE("Rang ",Inscriptions_16!A6),Inscriptions_16!F6)</f>
        <v>Rang 5</v>
      </c>
      <c r="E4" s="27" t="s">
        <v>4</v>
      </c>
      <c r="F4" s="26" t="str">
        <f>IF(Inscriptions_16!F13=" /  ()",CONCATENATE("Rang ",Inscriptions_16!A13),Inscriptions_16!F13)</f>
        <v>Rang 12</v>
      </c>
      <c r="G4" s="27">
        <f t="shared" si="0"/>
        <v>0</v>
      </c>
      <c r="H4" s="27" t="s">
        <v>10</v>
      </c>
      <c r="I4" s="27">
        <f t="shared" si="1"/>
        <v>1</v>
      </c>
      <c r="J4" s="143">
        <f t="shared" si="2"/>
        <v>0</v>
      </c>
      <c r="K4" s="28">
        <v>9</v>
      </c>
      <c r="L4" s="27" t="s">
        <v>10</v>
      </c>
      <c r="M4" s="28">
        <v>11</v>
      </c>
      <c r="N4" s="28"/>
      <c r="O4" s="27" t="s">
        <v>10</v>
      </c>
      <c r="P4" s="28"/>
      <c r="Q4" s="28"/>
      <c r="R4" s="27" t="s">
        <v>10</v>
      </c>
      <c r="S4" s="29"/>
      <c r="T4" s="154"/>
      <c r="U4" s="155"/>
    </row>
    <row r="5" spans="1:21" ht="18" customHeight="1">
      <c r="A5" s="30">
        <v>4</v>
      </c>
      <c r="B5" s="31" t="s">
        <v>9</v>
      </c>
      <c r="C5" s="134"/>
      <c r="D5" s="27" t="str">
        <f>IF(Inscriptions_16!F14=" /  ()",CONCATENATE("Rang ",Inscriptions_16!A14),Inscriptions_16!F14)</f>
        <v>Rang 13</v>
      </c>
      <c r="E5" s="27" t="s">
        <v>4</v>
      </c>
      <c r="F5" s="27" t="str">
        <f>IF(Inscriptions_16!F5=" /  ()",CONCATENATE("Rang ",Inscriptions_16!A5),Inscriptions_16!F5)</f>
        <v>Rang 4</v>
      </c>
      <c r="G5" s="27">
        <f t="shared" si="0"/>
        <v>0</v>
      </c>
      <c r="H5" s="27" t="s">
        <v>10</v>
      </c>
      <c r="I5" s="27">
        <f t="shared" si="1"/>
        <v>1</v>
      </c>
      <c r="J5" s="143">
        <f t="shared" si="2"/>
        <v>0</v>
      </c>
      <c r="K5" s="32">
        <v>4</v>
      </c>
      <c r="L5" s="27" t="s">
        <v>10</v>
      </c>
      <c r="M5" s="32">
        <v>11</v>
      </c>
      <c r="N5" s="32"/>
      <c r="O5" s="27" t="s">
        <v>10</v>
      </c>
      <c r="P5" s="32"/>
      <c r="Q5" s="32"/>
      <c r="R5" s="27" t="s">
        <v>10</v>
      </c>
      <c r="S5" s="33"/>
      <c r="T5" s="154"/>
      <c r="U5" s="155"/>
    </row>
    <row r="6" spans="1:21" ht="18" customHeight="1">
      <c r="A6" s="30">
        <v>5</v>
      </c>
      <c r="B6" s="31" t="s">
        <v>9</v>
      </c>
      <c r="C6" s="134"/>
      <c r="D6" s="27" t="str">
        <f>IF(Inscriptions_16!F4=" /  ()",CONCATENATE("Rang ",Inscriptions_16!A4),Inscriptions_16!F4)</f>
        <v>Rang 3</v>
      </c>
      <c r="E6" s="27" t="s">
        <v>4</v>
      </c>
      <c r="F6" s="27" t="str">
        <f>IF(Inscriptions_16!F15=" /  ()",CONCATENATE("Rang ",Inscriptions_16!A15),Inscriptions_16!F15)</f>
        <v>Rang 14</v>
      </c>
      <c r="G6" s="27">
        <f t="shared" si="0"/>
        <v>1</v>
      </c>
      <c r="H6" s="27" t="s">
        <v>10</v>
      </c>
      <c r="I6" s="27">
        <f t="shared" si="1"/>
        <v>0</v>
      </c>
      <c r="J6" s="143">
        <f t="shared" si="2"/>
        <v>0</v>
      </c>
      <c r="K6" s="32">
        <v>11</v>
      </c>
      <c r="L6" s="27" t="s">
        <v>10</v>
      </c>
      <c r="M6" s="32">
        <v>3</v>
      </c>
      <c r="N6" s="32"/>
      <c r="O6" s="27" t="s">
        <v>10</v>
      </c>
      <c r="P6" s="32"/>
      <c r="Q6" s="32"/>
      <c r="R6" s="27" t="s">
        <v>10</v>
      </c>
      <c r="S6" s="33"/>
      <c r="T6" s="154"/>
      <c r="U6" s="155"/>
    </row>
    <row r="7" spans="1:21" ht="18" customHeight="1">
      <c r="A7" s="30">
        <v>6</v>
      </c>
      <c r="B7" s="31" t="s">
        <v>9</v>
      </c>
      <c r="C7" s="134"/>
      <c r="D7" s="27" t="str">
        <f>IF(Inscriptions_16!F12=" /  ()",CONCATENATE("Rang ",Inscriptions_16!A12),Inscriptions_16!F12)</f>
        <v>Rang 11</v>
      </c>
      <c r="E7" s="27" t="s">
        <v>4</v>
      </c>
      <c r="F7" s="27" t="str">
        <f>IF(Inscriptions_16!F7=" /  ()",CONCATENATE("Rang ",Inscriptions_16!A7),Inscriptions_16!F7)</f>
        <v>Rang 6</v>
      </c>
      <c r="G7" s="27">
        <f t="shared" si="0"/>
        <v>1</v>
      </c>
      <c r="H7" s="27" t="s">
        <v>10</v>
      </c>
      <c r="I7" s="27">
        <f t="shared" si="1"/>
        <v>0</v>
      </c>
      <c r="J7" s="143">
        <f t="shared" si="2"/>
        <v>0</v>
      </c>
      <c r="K7" s="32">
        <v>11</v>
      </c>
      <c r="L7" s="27" t="s">
        <v>10</v>
      </c>
      <c r="M7" s="32">
        <v>4</v>
      </c>
      <c r="N7" s="32"/>
      <c r="O7" s="27" t="s">
        <v>10</v>
      </c>
      <c r="P7" s="32"/>
      <c r="Q7" s="32"/>
      <c r="R7" s="27" t="s">
        <v>10</v>
      </c>
      <c r="S7" s="33"/>
      <c r="T7" s="154"/>
      <c r="U7" s="155"/>
    </row>
    <row r="8" spans="1:21" ht="18" customHeight="1">
      <c r="A8" s="30">
        <v>7</v>
      </c>
      <c r="B8" s="31" t="s">
        <v>9</v>
      </c>
      <c r="C8" s="134"/>
      <c r="D8" s="27" t="str">
        <f>IF(Inscriptions_16!F8=" /  ()",CONCATENATE("Rang ",Inscriptions_16!A8),Inscriptions_16!F8)</f>
        <v>Rang 7</v>
      </c>
      <c r="E8" s="27" t="s">
        <v>4</v>
      </c>
      <c r="F8" s="27" t="str">
        <f>IF(Inscriptions_16!F11=" /  ()",CONCATENATE("Rang ",Inscriptions_16!A11),Inscriptions_16!F11)</f>
        <v>Rang 10</v>
      </c>
      <c r="G8" s="27">
        <f t="shared" si="0"/>
        <v>1</v>
      </c>
      <c r="H8" s="27" t="s">
        <v>10</v>
      </c>
      <c r="I8" s="27">
        <f t="shared" si="1"/>
        <v>0</v>
      </c>
      <c r="J8" s="143">
        <f t="shared" si="2"/>
        <v>0</v>
      </c>
      <c r="K8" s="32">
        <v>11</v>
      </c>
      <c r="L8" s="27" t="s">
        <v>10</v>
      </c>
      <c r="M8" s="32">
        <v>9</v>
      </c>
      <c r="N8" s="32"/>
      <c r="O8" s="27" t="s">
        <v>10</v>
      </c>
      <c r="P8" s="32"/>
      <c r="Q8" s="32"/>
      <c r="R8" s="27" t="s">
        <v>10</v>
      </c>
      <c r="S8" s="33"/>
      <c r="T8" s="154"/>
      <c r="U8" s="155"/>
    </row>
    <row r="9" spans="1:21" ht="18" customHeight="1" thickBot="1">
      <c r="A9" s="34">
        <v>8</v>
      </c>
      <c r="B9" s="35" t="s">
        <v>9</v>
      </c>
      <c r="C9" s="135"/>
      <c r="D9" s="36" t="str">
        <f>IF(Inscriptions_16!F16=" /  ()",CONCATENATE("Rang ",Inscriptions_16!A16),Inscriptions_16!F16)</f>
        <v>Rang 15</v>
      </c>
      <c r="E9" s="36" t="s">
        <v>4</v>
      </c>
      <c r="F9" s="36" t="str">
        <f>IF(Inscriptions_16!F3=" /  ()",CONCATENATE("Rang ",Inscriptions_16!A3),Inscriptions_16!F3)</f>
        <v>Rang 2</v>
      </c>
      <c r="G9" s="36">
        <f t="shared" si="0"/>
        <v>0</v>
      </c>
      <c r="H9" s="36" t="s">
        <v>10</v>
      </c>
      <c r="I9" s="36">
        <f t="shared" si="1"/>
        <v>1</v>
      </c>
      <c r="J9" s="144">
        <f t="shared" si="2"/>
        <v>0</v>
      </c>
      <c r="K9" s="37">
        <v>6</v>
      </c>
      <c r="L9" s="36" t="s">
        <v>10</v>
      </c>
      <c r="M9" s="37">
        <v>11</v>
      </c>
      <c r="N9" s="37"/>
      <c r="O9" s="36" t="s">
        <v>10</v>
      </c>
      <c r="P9" s="37"/>
      <c r="Q9" s="37"/>
      <c r="R9" s="36" t="s">
        <v>10</v>
      </c>
      <c r="S9" s="38"/>
      <c r="T9" s="156"/>
      <c r="U9" s="157"/>
    </row>
    <row r="10" spans="1:21" ht="18" customHeight="1">
      <c r="A10" s="39">
        <v>9</v>
      </c>
      <c r="B10" s="40" t="s">
        <v>11</v>
      </c>
      <c r="C10" s="136"/>
      <c r="D10" s="41" t="str">
        <f>IF(G3=I3,CONCATENATE("Perdant Match ",A3),IF(G3&lt;I3,D3,F3))</f>
        <v>Rang 8</v>
      </c>
      <c r="E10" s="41" t="s">
        <v>4</v>
      </c>
      <c r="F10" s="41" t="str">
        <f>IF(G2=I2,CONCATENATE("Perdant Match ",A2),IF(G2&lt;I2,D2,F2))</f>
        <v>Rang 16</v>
      </c>
      <c r="G10" s="41">
        <f t="shared" si="0"/>
        <v>1</v>
      </c>
      <c r="H10" s="41" t="s">
        <v>10</v>
      </c>
      <c r="I10" s="41">
        <f t="shared" si="1"/>
        <v>0</v>
      </c>
      <c r="J10" s="145">
        <f t="shared" si="2"/>
        <v>0</v>
      </c>
      <c r="K10" s="42">
        <v>11</v>
      </c>
      <c r="L10" s="41" t="s">
        <v>10</v>
      </c>
      <c r="M10" s="42">
        <v>0</v>
      </c>
      <c r="N10" s="42"/>
      <c r="O10" s="41" t="s">
        <v>10</v>
      </c>
      <c r="P10" s="42"/>
      <c r="Q10" s="42"/>
      <c r="R10" s="41" t="s">
        <v>10</v>
      </c>
      <c r="S10" s="43"/>
      <c r="T10" s="158"/>
      <c r="U10" s="159"/>
    </row>
    <row r="11" spans="1:21" ht="18" customHeight="1">
      <c r="A11" s="30">
        <v>10</v>
      </c>
      <c r="B11" s="31" t="s">
        <v>11</v>
      </c>
      <c r="C11" s="134"/>
      <c r="D11" s="27" t="str">
        <f>IF(G5=I5,CONCATENATE("Perdant Match ",A5),IF(G5&lt;I5,D5,F5))</f>
        <v>Rang 13</v>
      </c>
      <c r="E11" s="27" t="s">
        <v>4</v>
      </c>
      <c r="F11" s="27" t="str">
        <f>IF(G4=I4,CONCATENATE("Perdant Match ",A4),IF(G4&lt;I4,D4,F4))</f>
        <v>Rang 5</v>
      </c>
      <c r="G11" s="27">
        <f t="shared" si="0"/>
        <v>1</v>
      </c>
      <c r="H11" s="27" t="s">
        <v>10</v>
      </c>
      <c r="I11" s="27">
        <f t="shared" si="1"/>
        <v>0</v>
      </c>
      <c r="J11" s="143">
        <f t="shared" si="2"/>
        <v>0</v>
      </c>
      <c r="K11" s="32">
        <v>16</v>
      </c>
      <c r="L11" s="27" t="s">
        <v>10</v>
      </c>
      <c r="M11" s="32">
        <v>14</v>
      </c>
      <c r="N11" s="32"/>
      <c r="O11" s="27" t="s">
        <v>10</v>
      </c>
      <c r="P11" s="32"/>
      <c r="Q11" s="32"/>
      <c r="R11" s="27" t="s">
        <v>10</v>
      </c>
      <c r="S11" s="33"/>
      <c r="T11" s="154"/>
      <c r="U11" s="155"/>
    </row>
    <row r="12" spans="1:21" ht="18" customHeight="1">
      <c r="A12" s="30">
        <v>11</v>
      </c>
      <c r="B12" s="31" t="s">
        <v>11</v>
      </c>
      <c r="C12" s="134"/>
      <c r="D12" s="27" t="str">
        <f>IF(G7=I7,CONCATENATE("Perdant Match ",A7),IF(G7&lt;I7,D7,F7))</f>
        <v>Rang 6</v>
      </c>
      <c r="E12" s="27" t="s">
        <v>4</v>
      </c>
      <c r="F12" s="27" t="str">
        <f>IF(G6=I6,CONCATENATE("Perdant Match ",A6),IF(G6&lt;I6,D6,F6))</f>
        <v>Rang 14</v>
      </c>
      <c r="G12" s="27">
        <f t="shared" si="0"/>
        <v>1</v>
      </c>
      <c r="H12" s="27" t="s">
        <v>10</v>
      </c>
      <c r="I12" s="27">
        <f t="shared" si="1"/>
        <v>0</v>
      </c>
      <c r="J12" s="143">
        <f t="shared" si="2"/>
        <v>0</v>
      </c>
      <c r="K12" s="32">
        <v>12</v>
      </c>
      <c r="L12" s="27" t="s">
        <v>10</v>
      </c>
      <c r="M12" s="32">
        <v>10</v>
      </c>
      <c r="N12" s="32"/>
      <c r="O12" s="27" t="s">
        <v>10</v>
      </c>
      <c r="P12" s="32"/>
      <c r="Q12" s="32"/>
      <c r="R12" s="27" t="s">
        <v>10</v>
      </c>
      <c r="S12" s="33"/>
      <c r="T12" s="154"/>
      <c r="U12" s="155"/>
    </row>
    <row r="13" spans="1:21" ht="18" customHeight="1" thickBot="1">
      <c r="A13" s="34">
        <v>12</v>
      </c>
      <c r="B13" s="35" t="s">
        <v>11</v>
      </c>
      <c r="C13" s="135"/>
      <c r="D13" s="36" t="str">
        <f>IF(G9=I9,CONCATENATE("Perdant Match ",A9),IF(G9&lt;I9,D9,F9))</f>
        <v>Rang 15</v>
      </c>
      <c r="E13" s="36" t="s">
        <v>4</v>
      </c>
      <c r="F13" s="36" t="str">
        <f>IF(G8=I8,CONCATENATE("Perdant Match ",A8),IF(G8&lt;I8,D8,F8))</f>
        <v>Rang 10</v>
      </c>
      <c r="G13" s="36">
        <f t="shared" si="0"/>
        <v>0</v>
      </c>
      <c r="H13" s="36" t="s">
        <v>10</v>
      </c>
      <c r="I13" s="36">
        <f t="shared" si="1"/>
        <v>1</v>
      </c>
      <c r="J13" s="144">
        <f t="shared" si="2"/>
        <v>0</v>
      </c>
      <c r="K13" s="37">
        <v>2</v>
      </c>
      <c r="L13" s="36" t="s">
        <v>10</v>
      </c>
      <c r="M13" s="37">
        <v>11</v>
      </c>
      <c r="N13" s="37"/>
      <c r="O13" s="36" t="s">
        <v>10</v>
      </c>
      <c r="P13" s="37"/>
      <c r="Q13" s="37"/>
      <c r="R13" s="36" t="s">
        <v>10</v>
      </c>
      <c r="S13" s="38"/>
      <c r="T13" s="156"/>
      <c r="U13" s="157"/>
    </row>
    <row r="14" spans="1:21" ht="18" customHeight="1">
      <c r="A14" s="39">
        <v>13</v>
      </c>
      <c r="B14" s="40" t="s">
        <v>12</v>
      </c>
      <c r="C14" s="136"/>
      <c r="D14" s="41" t="str">
        <f>IF(G2=I2,CONCATENATE("Vainqueur Match ",A2),IF(G2&gt;I2,D2,F2))</f>
        <v>Rang 1</v>
      </c>
      <c r="E14" s="41" t="s">
        <v>4</v>
      </c>
      <c r="F14" s="41" t="str">
        <f>IF(G3=I3,CONCATENATE("Vainqueur Match ",A3),IF(G3&gt;I3,D3,F3))</f>
        <v>Rang 9</v>
      </c>
      <c r="G14" s="41">
        <f t="shared" si="0"/>
        <v>1</v>
      </c>
      <c r="H14" s="41" t="s">
        <v>10</v>
      </c>
      <c r="I14" s="41">
        <f t="shared" si="1"/>
        <v>0</v>
      </c>
      <c r="J14" s="146">
        <f t="shared" si="2"/>
        <v>0</v>
      </c>
      <c r="K14" s="42">
        <v>11</v>
      </c>
      <c r="L14" s="41" t="s">
        <v>10</v>
      </c>
      <c r="M14" s="42">
        <v>3</v>
      </c>
      <c r="N14" s="42"/>
      <c r="O14" s="41" t="s">
        <v>10</v>
      </c>
      <c r="P14" s="42"/>
      <c r="Q14" s="42"/>
      <c r="R14" s="41" t="s">
        <v>10</v>
      </c>
      <c r="S14" s="43"/>
      <c r="T14" s="160"/>
      <c r="U14" s="161"/>
    </row>
    <row r="15" spans="1:21" ht="18" customHeight="1">
      <c r="A15" s="30">
        <v>14</v>
      </c>
      <c r="B15" s="31" t="s">
        <v>12</v>
      </c>
      <c r="C15" s="134"/>
      <c r="D15" s="27" t="str">
        <f>IF(G4=I4,CONCATENATE("Vainqueur Match ",A4),IF(G4&gt;I4,D4,F4))</f>
        <v>Rang 12</v>
      </c>
      <c r="E15" s="27" t="s">
        <v>4</v>
      </c>
      <c r="F15" s="27" t="str">
        <f>IF(G5=I5,CONCATENATE("Vainqueur Match ",A5),IF(G5&gt;I5,D5,F5))</f>
        <v>Rang 4</v>
      </c>
      <c r="G15" s="27">
        <f t="shared" si="0"/>
        <v>1</v>
      </c>
      <c r="H15" s="27" t="s">
        <v>10</v>
      </c>
      <c r="I15" s="27">
        <f t="shared" si="1"/>
        <v>0</v>
      </c>
      <c r="J15" s="143">
        <f t="shared" si="2"/>
        <v>0</v>
      </c>
      <c r="K15" s="32">
        <v>11</v>
      </c>
      <c r="L15" s="27" t="s">
        <v>10</v>
      </c>
      <c r="M15" s="32">
        <v>3</v>
      </c>
      <c r="N15" s="32"/>
      <c r="O15" s="27" t="s">
        <v>10</v>
      </c>
      <c r="P15" s="32"/>
      <c r="Q15" s="32"/>
      <c r="R15" s="27" t="s">
        <v>10</v>
      </c>
      <c r="S15" s="33"/>
      <c r="T15" s="154"/>
      <c r="U15" s="155"/>
    </row>
    <row r="16" spans="1:21" ht="18" customHeight="1">
      <c r="A16" s="30">
        <v>15</v>
      </c>
      <c r="B16" s="31" t="s">
        <v>12</v>
      </c>
      <c r="C16" s="134"/>
      <c r="D16" s="27" t="str">
        <f>IF(G6=I6,CONCATENATE("Vainqueur Match ",A6),IF(G6&gt;I6,D6,F6))</f>
        <v>Rang 3</v>
      </c>
      <c r="E16" s="27" t="s">
        <v>4</v>
      </c>
      <c r="F16" s="27" t="str">
        <f>IF(G7=I7,CONCATENATE("Vainqueur Match ",A7),IF(G7&gt;I7,D7,F7))</f>
        <v>Rang 11</v>
      </c>
      <c r="G16" s="27">
        <f t="shared" si="0"/>
        <v>1</v>
      </c>
      <c r="H16" s="27" t="s">
        <v>10</v>
      </c>
      <c r="I16" s="27">
        <f t="shared" si="1"/>
        <v>0</v>
      </c>
      <c r="J16" s="143">
        <f t="shared" si="2"/>
        <v>0</v>
      </c>
      <c r="K16" s="32">
        <v>11</v>
      </c>
      <c r="L16" s="27" t="s">
        <v>10</v>
      </c>
      <c r="M16" s="32">
        <v>7</v>
      </c>
      <c r="N16" s="32"/>
      <c r="O16" s="27" t="s">
        <v>10</v>
      </c>
      <c r="P16" s="32"/>
      <c r="Q16" s="32"/>
      <c r="R16" s="27" t="s">
        <v>10</v>
      </c>
      <c r="S16" s="33"/>
      <c r="T16" s="154"/>
      <c r="U16" s="155"/>
    </row>
    <row r="17" spans="1:21" ht="18" customHeight="1" thickBot="1">
      <c r="A17" s="34">
        <v>16</v>
      </c>
      <c r="B17" s="35" t="s">
        <v>12</v>
      </c>
      <c r="C17" s="135"/>
      <c r="D17" s="36" t="str">
        <f>IF(G8=I8,CONCATENATE("Vainqueur Match ",A8),IF(G8&gt;I8,D8,F8))</f>
        <v>Rang 7</v>
      </c>
      <c r="E17" s="36" t="s">
        <v>4</v>
      </c>
      <c r="F17" s="36" t="str">
        <f>IF(G9=I9,CONCATENATE("Vainqueur Match ",A9),IF(G9&gt;I9,D9,F9))</f>
        <v>Rang 2</v>
      </c>
      <c r="G17" s="36">
        <f t="shared" si="0"/>
        <v>1</v>
      </c>
      <c r="H17" s="36" t="s">
        <v>10</v>
      </c>
      <c r="I17" s="36">
        <f t="shared" si="1"/>
        <v>0</v>
      </c>
      <c r="J17" s="144">
        <f t="shared" si="2"/>
        <v>0</v>
      </c>
      <c r="K17" s="37">
        <v>11</v>
      </c>
      <c r="L17" s="36" t="s">
        <v>10</v>
      </c>
      <c r="M17" s="37">
        <v>9</v>
      </c>
      <c r="N17" s="37"/>
      <c r="O17" s="36" t="s">
        <v>10</v>
      </c>
      <c r="P17" s="37"/>
      <c r="Q17" s="37"/>
      <c r="R17" s="36" t="s">
        <v>10</v>
      </c>
      <c r="S17" s="38"/>
      <c r="T17" s="156"/>
      <c r="U17" s="157"/>
    </row>
    <row r="18" spans="1:21" ht="18" customHeight="1">
      <c r="A18" s="39">
        <v>17</v>
      </c>
      <c r="B18" s="40" t="s">
        <v>13</v>
      </c>
      <c r="C18" s="136"/>
      <c r="D18" s="41" t="str">
        <f>IF(G13=I13,CONCATENATE("Vainqueur Match ",A13),IF(G13&gt;I13,D13,F13))</f>
        <v>Rang 10</v>
      </c>
      <c r="E18" s="41" t="s">
        <v>4</v>
      </c>
      <c r="F18" s="41" t="str">
        <f>IF(G14=I14,CONCATENATE("Perdant Match ",A14),IF(G14&lt;I14,D14,F14))</f>
        <v>Rang 9</v>
      </c>
      <c r="G18" s="41">
        <f t="shared" si="0"/>
        <v>1</v>
      </c>
      <c r="H18" s="41" t="s">
        <v>10</v>
      </c>
      <c r="I18" s="41">
        <f t="shared" si="1"/>
        <v>0</v>
      </c>
      <c r="J18" s="146">
        <f t="shared" si="2"/>
        <v>0</v>
      </c>
      <c r="K18" s="42">
        <v>11</v>
      </c>
      <c r="L18" s="41" t="s">
        <v>10</v>
      </c>
      <c r="M18" s="42">
        <v>6</v>
      </c>
      <c r="N18" s="42"/>
      <c r="O18" s="41" t="s">
        <v>10</v>
      </c>
      <c r="P18" s="42"/>
      <c r="Q18" s="42"/>
      <c r="R18" s="41" t="s">
        <v>10</v>
      </c>
      <c r="S18" s="43"/>
      <c r="T18" s="160"/>
      <c r="U18" s="161"/>
    </row>
    <row r="19" spans="1:21" ht="18" customHeight="1">
      <c r="A19" s="30">
        <v>18</v>
      </c>
      <c r="B19" s="31" t="s">
        <v>13</v>
      </c>
      <c r="C19" s="134"/>
      <c r="D19" s="27" t="str">
        <f>IF(G12=I12,CONCATENATE("Vainqueur Match ",A12),IF(G12&gt;I12,D12,F12))</f>
        <v>Rang 6</v>
      </c>
      <c r="E19" s="27" t="s">
        <v>4</v>
      </c>
      <c r="F19" s="27" t="str">
        <f>IF(G15=I15,CONCATENATE("Perdant Match ",A15),IF(G15&lt;I15,D15,F15))</f>
        <v>Rang 4</v>
      </c>
      <c r="G19" s="27">
        <f t="shared" si="0"/>
        <v>0</v>
      </c>
      <c r="H19" s="27" t="s">
        <v>10</v>
      </c>
      <c r="I19" s="27">
        <f t="shared" si="1"/>
        <v>1</v>
      </c>
      <c r="J19" s="143">
        <f t="shared" si="2"/>
        <v>0</v>
      </c>
      <c r="K19" s="32">
        <v>4</v>
      </c>
      <c r="L19" s="27" t="s">
        <v>10</v>
      </c>
      <c r="M19" s="32">
        <v>11</v>
      </c>
      <c r="N19" s="32"/>
      <c r="O19" s="27" t="s">
        <v>10</v>
      </c>
      <c r="P19" s="32"/>
      <c r="Q19" s="32"/>
      <c r="R19" s="27" t="s">
        <v>10</v>
      </c>
      <c r="S19" s="33"/>
      <c r="T19" s="154"/>
      <c r="U19" s="155"/>
    </row>
    <row r="20" spans="1:21" ht="18" customHeight="1">
      <c r="A20" s="30">
        <v>19</v>
      </c>
      <c r="B20" s="31" t="s">
        <v>13</v>
      </c>
      <c r="C20" s="134"/>
      <c r="D20" s="27" t="str">
        <f>IF(G11=I11,CONCATENATE("Vainqueur Match ",A11),IF(G11&gt;I11,D11,F11))</f>
        <v>Rang 13</v>
      </c>
      <c r="E20" s="27" t="s">
        <v>4</v>
      </c>
      <c r="F20" s="27" t="str">
        <f>IF(G16=I16,CONCATENATE("Perdant Match ",A16),IF(G16&lt;I16,D16,F16))</f>
        <v>Rang 11</v>
      </c>
      <c r="G20" s="27">
        <f t="shared" si="0"/>
        <v>0</v>
      </c>
      <c r="H20" s="27" t="s">
        <v>10</v>
      </c>
      <c r="I20" s="27">
        <f t="shared" si="1"/>
        <v>1</v>
      </c>
      <c r="J20" s="143">
        <f t="shared" si="2"/>
        <v>0</v>
      </c>
      <c r="K20" s="32">
        <v>6</v>
      </c>
      <c r="L20" s="27" t="s">
        <v>10</v>
      </c>
      <c r="M20" s="32">
        <v>11</v>
      </c>
      <c r="N20" s="32"/>
      <c r="O20" s="27" t="s">
        <v>10</v>
      </c>
      <c r="P20" s="32"/>
      <c r="Q20" s="32"/>
      <c r="R20" s="27" t="s">
        <v>10</v>
      </c>
      <c r="S20" s="33"/>
      <c r="T20" s="154"/>
      <c r="U20" s="155"/>
    </row>
    <row r="21" spans="1:21" ht="18" customHeight="1" thickBot="1">
      <c r="A21" s="34">
        <v>20</v>
      </c>
      <c r="B21" s="35" t="s">
        <v>13</v>
      </c>
      <c r="C21" s="135"/>
      <c r="D21" s="36" t="str">
        <f>IF(G10=I10,CONCATENATE("Vainqueur Match ",A10),IF(G10&gt;I10,D10,F10))</f>
        <v>Rang 8</v>
      </c>
      <c r="E21" s="36" t="s">
        <v>4</v>
      </c>
      <c r="F21" s="36" t="str">
        <f>IF(G17=I17,CONCATENATE("Perdant Match ",A17),IF(G17&lt;I17,D17,F17))</f>
        <v>Rang 2</v>
      </c>
      <c r="G21" s="36">
        <f t="shared" si="0"/>
        <v>0</v>
      </c>
      <c r="H21" s="36" t="s">
        <v>10</v>
      </c>
      <c r="I21" s="36">
        <f t="shared" si="1"/>
        <v>1</v>
      </c>
      <c r="J21" s="144">
        <f t="shared" si="2"/>
        <v>0</v>
      </c>
      <c r="K21" s="37">
        <v>4</v>
      </c>
      <c r="L21" s="36" t="s">
        <v>10</v>
      </c>
      <c r="M21" s="37">
        <v>11</v>
      </c>
      <c r="N21" s="37"/>
      <c r="O21" s="36" t="s">
        <v>10</v>
      </c>
      <c r="P21" s="37"/>
      <c r="Q21" s="37"/>
      <c r="R21" s="36" t="s">
        <v>10</v>
      </c>
      <c r="S21" s="38"/>
      <c r="T21" s="156"/>
      <c r="U21" s="157"/>
    </row>
    <row r="22" spans="1:21" ht="18" customHeight="1">
      <c r="A22" s="39">
        <v>21</v>
      </c>
      <c r="B22" s="40" t="s">
        <v>14</v>
      </c>
      <c r="C22" s="136"/>
      <c r="D22" s="41" t="str">
        <f>IF(G14=I14,CONCATENATE("Vainqueur Match ",A14),IF(G14&gt;I14,D14,F14))</f>
        <v>Rang 1</v>
      </c>
      <c r="E22" s="41" t="s">
        <v>4</v>
      </c>
      <c r="F22" s="41" t="str">
        <f>IF(G15=I15,CONCATENATE("Vainqueur Match ",A15),IF(G15&gt;I15,D15,F15))</f>
        <v>Rang 12</v>
      </c>
      <c r="G22" s="41">
        <f t="shared" si="0"/>
        <v>1</v>
      </c>
      <c r="H22" s="41" t="s">
        <v>10</v>
      </c>
      <c r="I22" s="41">
        <f t="shared" si="1"/>
        <v>0</v>
      </c>
      <c r="J22" s="146">
        <f t="shared" si="2"/>
        <v>0</v>
      </c>
      <c r="K22" s="42">
        <v>11</v>
      </c>
      <c r="L22" s="41" t="s">
        <v>10</v>
      </c>
      <c r="M22" s="42">
        <v>3</v>
      </c>
      <c r="N22" s="42"/>
      <c r="O22" s="41" t="s">
        <v>10</v>
      </c>
      <c r="P22" s="42"/>
      <c r="Q22" s="42"/>
      <c r="R22" s="41" t="s">
        <v>10</v>
      </c>
      <c r="S22" s="43"/>
      <c r="T22" s="160"/>
      <c r="U22" s="161"/>
    </row>
    <row r="23" spans="1:21" s="44" customFormat="1" ht="18" customHeight="1" thickBot="1">
      <c r="A23" s="34">
        <v>22</v>
      </c>
      <c r="B23" s="35" t="s">
        <v>14</v>
      </c>
      <c r="C23" s="135"/>
      <c r="D23" s="36" t="str">
        <f>IF(G16=I16,CONCATENATE("Vainqueur Match ",A16),IF(G16&gt;I16,D16,F16))</f>
        <v>Rang 3</v>
      </c>
      <c r="E23" s="36" t="s">
        <v>4</v>
      </c>
      <c r="F23" s="36" t="str">
        <f>IF(G17=I17,CONCATENATE("Vainqueur Match ",A17),IF(G17&gt;I17,D17,F17))</f>
        <v>Rang 7</v>
      </c>
      <c r="G23" s="36">
        <f t="shared" si="0"/>
        <v>1</v>
      </c>
      <c r="H23" s="36" t="s">
        <v>10</v>
      </c>
      <c r="I23" s="36">
        <f t="shared" si="1"/>
        <v>0</v>
      </c>
      <c r="J23" s="144">
        <f t="shared" si="2"/>
        <v>0</v>
      </c>
      <c r="K23" s="37">
        <v>11</v>
      </c>
      <c r="L23" s="36" t="s">
        <v>10</v>
      </c>
      <c r="M23" s="37">
        <v>5</v>
      </c>
      <c r="N23" s="37"/>
      <c r="O23" s="36" t="s">
        <v>10</v>
      </c>
      <c r="P23" s="37"/>
      <c r="Q23" s="37"/>
      <c r="R23" s="36" t="s">
        <v>10</v>
      </c>
      <c r="S23" s="38"/>
      <c r="T23" s="156"/>
      <c r="U23" s="157"/>
    </row>
    <row r="24" spans="1:21" s="44" customFormat="1" ht="18" customHeight="1">
      <c r="A24" s="39">
        <v>23</v>
      </c>
      <c r="B24" s="40" t="s">
        <v>15</v>
      </c>
      <c r="C24" s="136"/>
      <c r="D24" s="41" t="str">
        <f>IF(G18=I18,CONCATENATE("Vainqueur Match ",A18),IF(G18&gt;I18,D18,F18))</f>
        <v>Rang 10</v>
      </c>
      <c r="E24" s="41" t="s">
        <v>4</v>
      </c>
      <c r="F24" s="41" t="str">
        <f>IF(G19=I19,CONCATENATE("Vainqueur Match ",A19),IF(G19&gt;I19,D19,F19))</f>
        <v>Rang 4</v>
      </c>
      <c r="G24" s="41">
        <f t="shared" si="0"/>
      </c>
      <c r="H24" s="41" t="s">
        <v>10</v>
      </c>
      <c r="I24" s="41">
        <f t="shared" si="1"/>
      </c>
      <c r="J24" s="146">
        <f t="shared" si="2"/>
        <v>0</v>
      </c>
      <c r="K24" s="42"/>
      <c r="L24" s="41" t="s">
        <v>10</v>
      </c>
      <c r="M24" s="42"/>
      <c r="N24" s="42"/>
      <c r="O24" s="41" t="s">
        <v>10</v>
      </c>
      <c r="P24" s="42"/>
      <c r="Q24" s="42"/>
      <c r="R24" s="41" t="s">
        <v>10</v>
      </c>
      <c r="S24" s="43"/>
      <c r="T24" s="160"/>
      <c r="U24" s="161"/>
    </row>
    <row r="25" spans="1:21" s="44" customFormat="1" ht="18" customHeight="1" thickBot="1">
      <c r="A25" s="34">
        <v>24</v>
      </c>
      <c r="B25" s="35" t="s">
        <v>15</v>
      </c>
      <c r="C25" s="135"/>
      <c r="D25" s="36" t="str">
        <f>IF(G20=I20,CONCATENATE("Vainqueur Match ",A20),IF(G20&gt;I20,D20,F20))</f>
        <v>Rang 11</v>
      </c>
      <c r="E25" s="36" t="s">
        <v>4</v>
      </c>
      <c r="F25" s="36" t="str">
        <f>IF(G21=I21,CONCATENATE("Vainqueur Match ",A21),IF(G21&gt;I21,D21,F21))</f>
        <v>Rang 2</v>
      </c>
      <c r="G25" s="36">
        <f t="shared" si="0"/>
      </c>
      <c r="H25" s="36" t="s">
        <v>10</v>
      </c>
      <c r="I25" s="36">
        <f t="shared" si="1"/>
      </c>
      <c r="J25" s="144">
        <f t="shared" si="2"/>
        <v>0</v>
      </c>
      <c r="K25" s="37"/>
      <c r="L25" s="36" t="s">
        <v>10</v>
      </c>
      <c r="M25" s="37"/>
      <c r="N25" s="37"/>
      <c r="O25" s="36" t="s">
        <v>10</v>
      </c>
      <c r="P25" s="37"/>
      <c r="Q25" s="37"/>
      <c r="R25" s="36" t="s">
        <v>10</v>
      </c>
      <c r="S25" s="38"/>
      <c r="T25" s="156"/>
      <c r="U25" s="157"/>
    </row>
    <row r="26" spans="1:21" s="44" customFormat="1" ht="18" customHeight="1">
      <c r="A26" s="39">
        <v>25</v>
      </c>
      <c r="B26" s="40" t="s">
        <v>38</v>
      </c>
      <c r="C26" s="136"/>
      <c r="D26" s="41" t="str">
        <f>IF(G10=I10,CONCATENATE("Perdant Match ",A10),IF(G10&lt;I10,D10,F10))</f>
        <v>Rang 16</v>
      </c>
      <c r="E26" s="41" t="s">
        <v>4</v>
      </c>
      <c r="F26" s="41" t="str">
        <f>IF(G11=I11,CONCATENATE("Perdant Match ",A11),IF(G11&lt;I11,D11,F11))</f>
        <v>Rang 5</v>
      </c>
      <c r="G26" s="41">
        <f t="shared" si="0"/>
        <v>0</v>
      </c>
      <c r="H26" s="41" t="s">
        <v>10</v>
      </c>
      <c r="I26" s="41">
        <f t="shared" si="1"/>
        <v>1</v>
      </c>
      <c r="J26" s="146">
        <f t="shared" si="2"/>
        <v>0</v>
      </c>
      <c r="K26" s="42">
        <v>0</v>
      </c>
      <c r="L26" s="41" t="s">
        <v>10</v>
      </c>
      <c r="M26" s="42">
        <v>1</v>
      </c>
      <c r="N26" s="42"/>
      <c r="O26" s="41" t="s">
        <v>10</v>
      </c>
      <c r="P26" s="42"/>
      <c r="Q26" s="42"/>
      <c r="R26" s="41" t="s">
        <v>10</v>
      </c>
      <c r="S26" s="43"/>
      <c r="T26" s="160"/>
      <c r="U26" s="161"/>
    </row>
    <row r="27" spans="1:21" s="44" customFormat="1" ht="18" customHeight="1" thickBot="1">
      <c r="A27" s="34">
        <v>26</v>
      </c>
      <c r="B27" s="35" t="s">
        <v>38</v>
      </c>
      <c r="C27" s="135"/>
      <c r="D27" s="36" t="str">
        <f>IF(G12=I12,CONCATENATE("Perdant Match ",A12),IF(G12&lt;I12,D12,F12))</f>
        <v>Rang 14</v>
      </c>
      <c r="E27" s="36" t="s">
        <v>4</v>
      </c>
      <c r="F27" s="36" t="str">
        <f>IF(G13=I13,CONCATENATE("Perdant Match ",A13),IF(G13&lt;I13,D13,F13))</f>
        <v>Rang 15</v>
      </c>
      <c r="G27" s="36">
        <f t="shared" si="0"/>
        <v>1</v>
      </c>
      <c r="H27" s="36" t="s">
        <v>10</v>
      </c>
      <c r="I27" s="36">
        <f t="shared" si="1"/>
        <v>0</v>
      </c>
      <c r="J27" s="144">
        <f t="shared" si="2"/>
        <v>0</v>
      </c>
      <c r="K27" s="37">
        <v>11</v>
      </c>
      <c r="L27" s="36" t="s">
        <v>10</v>
      </c>
      <c r="M27" s="37">
        <v>4</v>
      </c>
      <c r="N27" s="37"/>
      <c r="O27" s="36" t="s">
        <v>10</v>
      </c>
      <c r="P27" s="37"/>
      <c r="Q27" s="37"/>
      <c r="R27" s="36" t="s">
        <v>10</v>
      </c>
      <c r="S27" s="38"/>
      <c r="T27" s="156"/>
      <c r="U27" s="157"/>
    </row>
    <row r="28" spans="1:21" s="44" customFormat="1" ht="18" customHeight="1">
      <c r="A28" s="39">
        <v>27</v>
      </c>
      <c r="B28" s="40" t="s">
        <v>17</v>
      </c>
      <c r="C28" s="136"/>
      <c r="D28" s="41" t="str">
        <f>IF(G23=I23,CONCATENATE("Perdant Match ",A23),IF(G23&lt;I23,D23,F23))</f>
        <v>Rang 7</v>
      </c>
      <c r="E28" s="41" t="s">
        <v>4</v>
      </c>
      <c r="F28" s="41" t="str">
        <f>IF(G24=I24,CONCATENATE("Vainqueur Match ",A24),IF(G24&gt;I24,D24,F24))</f>
        <v>Vainqueur Match 23</v>
      </c>
      <c r="G28" s="41">
        <f t="shared" si="0"/>
      </c>
      <c r="H28" s="41" t="s">
        <v>10</v>
      </c>
      <c r="I28" s="41">
        <f t="shared" si="1"/>
      </c>
      <c r="J28" s="146">
        <f t="shared" si="2"/>
        <v>0</v>
      </c>
      <c r="K28" s="42"/>
      <c r="L28" s="41" t="s">
        <v>10</v>
      </c>
      <c r="M28" s="42"/>
      <c r="N28" s="42"/>
      <c r="O28" s="41" t="s">
        <v>10</v>
      </c>
      <c r="P28" s="42"/>
      <c r="Q28" s="42"/>
      <c r="R28" s="41" t="s">
        <v>10</v>
      </c>
      <c r="S28" s="43"/>
      <c r="T28" s="160"/>
      <c r="U28" s="161"/>
    </row>
    <row r="29" spans="1:21" s="44" customFormat="1" ht="18" customHeight="1" thickBot="1">
      <c r="A29" s="34">
        <v>28</v>
      </c>
      <c r="B29" s="35" t="s">
        <v>17</v>
      </c>
      <c r="C29" s="135"/>
      <c r="D29" s="36" t="str">
        <f>IF(G25=I25,CONCATENATE("Vainqueur Match ",A25),IF(G25&gt;I25,D25,F25))</f>
        <v>Vainqueur Match 24</v>
      </c>
      <c r="E29" s="36" t="s">
        <v>4</v>
      </c>
      <c r="F29" s="36" t="str">
        <f>IF(G22=I22,CONCATENATE("Perdant Match ",A22),IF(G22&lt;I22,D22,F22))</f>
        <v>Rang 12</v>
      </c>
      <c r="G29" s="147">
        <f t="shared" si="0"/>
      </c>
      <c r="H29" s="147" t="s">
        <v>10</v>
      </c>
      <c r="I29" s="147">
        <f t="shared" si="1"/>
      </c>
      <c r="J29" s="145">
        <f t="shared" si="2"/>
        <v>0</v>
      </c>
      <c r="K29" s="37"/>
      <c r="L29" s="36" t="s">
        <v>10</v>
      </c>
      <c r="M29" s="37"/>
      <c r="N29" s="37"/>
      <c r="O29" s="36" t="s">
        <v>10</v>
      </c>
      <c r="P29" s="37"/>
      <c r="Q29" s="37"/>
      <c r="R29" s="36" t="s">
        <v>10</v>
      </c>
      <c r="S29" s="38"/>
      <c r="T29" s="158"/>
      <c r="U29" s="159"/>
    </row>
    <row r="30" spans="1:21" s="44" customFormat="1" ht="18" customHeight="1">
      <c r="A30" s="39">
        <v>29</v>
      </c>
      <c r="B30" s="40" t="s">
        <v>16</v>
      </c>
      <c r="C30" s="136"/>
      <c r="D30" s="41" t="str">
        <f>IF(G18=I18,CONCATENATE("Perdant Match ",A18),IF(G18&lt;I18,D18,F18))</f>
        <v>Rang 9</v>
      </c>
      <c r="E30" s="41" t="s">
        <v>4</v>
      </c>
      <c r="F30" s="41" t="str">
        <f>IF(G19=I19,CONCATENATE("Perdant Match ",A19),IF(G19&lt;I19,D19,F19))</f>
        <v>Rang 6</v>
      </c>
      <c r="G30" s="41">
        <f t="shared" si="0"/>
      </c>
      <c r="H30" s="41" t="s">
        <v>10</v>
      </c>
      <c r="I30" s="41">
        <f t="shared" si="1"/>
      </c>
      <c r="J30" s="146">
        <f t="shared" si="2"/>
        <v>0</v>
      </c>
      <c r="K30" s="42"/>
      <c r="L30" s="41" t="s">
        <v>10</v>
      </c>
      <c r="M30" s="42"/>
      <c r="N30" s="42"/>
      <c r="O30" s="41" t="s">
        <v>10</v>
      </c>
      <c r="P30" s="42"/>
      <c r="Q30" s="42"/>
      <c r="R30" s="41" t="s">
        <v>10</v>
      </c>
      <c r="S30" s="43"/>
      <c r="T30" s="160"/>
      <c r="U30" s="161"/>
    </row>
    <row r="31" spans="1:21" s="44" customFormat="1" ht="18" customHeight="1" thickBot="1">
      <c r="A31" s="34">
        <v>30</v>
      </c>
      <c r="B31" s="35" t="s">
        <v>16</v>
      </c>
      <c r="C31" s="135"/>
      <c r="D31" s="36" t="str">
        <f>IF(G20=I20,CONCATENATE("Perdant Match ",A20),IF(G20&lt;I20,D20,F20))</f>
        <v>Rang 13</v>
      </c>
      <c r="E31" s="36" t="s">
        <v>4</v>
      </c>
      <c r="F31" s="36" t="str">
        <f>IF(G21=I21,CONCATENATE("Perdant Match ",A21),IF(G21&lt;I21,D21,F21))</f>
        <v>Rang 8</v>
      </c>
      <c r="G31" s="36">
        <f t="shared" si="0"/>
      </c>
      <c r="H31" s="36" t="s">
        <v>10</v>
      </c>
      <c r="I31" s="36">
        <f t="shared" si="1"/>
      </c>
      <c r="J31" s="144">
        <f t="shared" si="2"/>
        <v>0</v>
      </c>
      <c r="K31" s="37"/>
      <c r="L31" s="36" t="s">
        <v>10</v>
      </c>
      <c r="M31" s="37"/>
      <c r="N31" s="37"/>
      <c r="O31" s="36" t="s">
        <v>10</v>
      </c>
      <c r="P31" s="37"/>
      <c r="Q31" s="37"/>
      <c r="R31" s="36" t="s">
        <v>10</v>
      </c>
      <c r="S31" s="38"/>
      <c r="T31" s="156"/>
      <c r="U31" s="157"/>
    </row>
    <row r="32" spans="1:21" s="44" customFormat="1" ht="18" customHeight="1">
      <c r="A32" s="138">
        <v>31</v>
      </c>
      <c r="B32" s="40" t="s">
        <v>21</v>
      </c>
      <c r="C32" s="136"/>
      <c r="D32" s="41" t="str">
        <f>IF(G22=I22,CONCATENATE("Vainqueur Match ",A22),IF(G22&gt;I22,D22,F22))</f>
        <v>Rang 1</v>
      </c>
      <c r="E32" s="41" t="s">
        <v>4</v>
      </c>
      <c r="F32" s="41" t="str">
        <f>IF(G28=I28,CONCATENATE("Vainqueur Match ",A28),IF(G28&gt;I28,D28,F28))</f>
        <v>Vainqueur Match 27</v>
      </c>
      <c r="G32" s="26">
        <f t="shared" si="0"/>
      </c>
      <c r="H32" s="26" t="s">
        <v>10</v>
      </c>
      <c r="I32" s="26">
        <f t="shared" si="1"/>
      </c>
      <c r="J32" s="148">
        <f t="shared" si="2"/>
        <v>0</v>
      </c>
      <c r="K32" s="42"/>
      <c r="L32" s="41" t="s">
        <v>10</v>
      </c>
      <c r="M32" s="42"/>
      <c r="N32" s="42"/>
      <c r="O32" s="41" t="s">
        <v>10</v>
      </c>
      <c r="P32" s="42"/>
      <c r="Q32" s="42"/>
      <c r="R32" s="41" t="s">
        <v>10</v>
      </c>
      <c r="S32" s="43"/>
      <c r="T32" s="162"/>
      <c r="U32" s="163"/>
    </row>
    <row r="33" spans="1:21" ht="18" customHeight="1" thickBot="1">
      <c r="A33" s="139">
        <v>32</v>
      </c>
      <c r="B33" s="35" t="s">
        <v>21</v>
      </c>
      <c r="C33" s="135"/>
      <c r="D33" s="36" t="str">
        <f>IF(G23=I23,CONCATENATE("Vainqueur Match ",A23),IF(G23&gt;I23,D23,F23))</f>
        <v>Rang 3</v>
      </c>
      <c r="E33" s="36" t="s">
        <v>4</v>
      </c>
      <c r="F33" s="36" t="str">
        <f>IF(G29=I29,CONCATENATE("Vainqueur Match ",A29),IF(G29&gt;I29,D29,F29))</f>
        <v>Vainqueur Match 28</v>
      </c>
      <c r="G33" s="36">
        <f t="shared" si="0"/>
      </c>
      <c r="H33" s="36" t="s">
        <v>10</v>
      </c>
      <c r="I33" s="36">
        <f t="shared" si="1"/>
      </c>
      <c r="J33" s="144">
        <f t="shared" si="2"/>
        <v>0</v>
      </c>
      <c r="K33" s="37"/>
      <c r="L33" s="36" t="s">
        <v>10</v>
      </c>
      <c r="M33" s="37"/>
      <c r="N33" s="37"/>
      <c r="O33" s="36" t="s">
        <v>10</v>
      </c>
      <c r="P33" s="37"/>
      <c r="Q33" s="37"/>
      <c r="R33" s="36" t="s">
        <v>10</v>
      </c>
      <c r="S33" s="38"/>
      <c r="T33" s="156"/>
      <c r="U33" s="157"/>
    </row>
    <row r="34" spans="1:21" ht="18" customHeight="1">
      <c r="A34" s="138">
        <v>33</v>
      </c>
      <c r="B34" s="40" t="s">
        <v>39</v>
      </c>
      <c r="C34" s="136"/>
      <c r="D34" s="41" t="str">
        <f>IF(G26=I26,CONCATENATE("Perdant Match ",A26),IF(G26&lt;I26,D26,F26))</f>
        <v>Rang 16</v>
      </c>
      <c r="E34" s="41" t="s">
        <v>4</v>
      </c>
      <c r="F34" s="41" t="str">
        <f>IF(G27=I27,CONCATENATE("Perdant Match ",A27),IF(G27&lt;I27,D27,F27))</f>
        <v>Rang 15</v>
      </c>
      <c r="G34" s="41">
        <f t="shared" si="0"/>
        <v>0</v>
      </c>
      <c r="H34" s="41" t="s">
        <v>10</v>
      </c>
      <c r="I34" s="41">
        <f t="shared" si="1"/>
        <v>1</v>
      </c>
      <c r="J34" s="146">
        <f t="shared" si="2"/>
        <v>0</v>
      </c>
      <c r="K34" s="42">
        <v>0</v>
      </c>
      <c r="L34" s="41" t="s">
        <v>10</v>
      </c>
      <c r="M34" s="42">
        <v>1</v>
      </c>
      <c r="N34" s="42"/>
      <c r="O34" s="41" t="s">
        <v>10</v>
      </c>
      <c r="P34" s="42"/>
      <c r="Q34" s="42"/>
      <c r="R34" s="41" t="s">
        <v>10</v>
      </c>
      <c r="S34" s="43"/>
      <c r="T34" s="160"/>
      <c r="U34" s="161"/>
    </row>
    <row r="35" spans="1:21" ht="18" customHeight="1">
      <c r="A35" s="140">
        <v>34</v>
      </c>
      <c r="B35" s="31" t="s">
        <v>18</v>
      </c>
      <c r="C35" s="134"/>
      <c r="D35" s="27" t="str">
        <f>IF(G26=I26,CONCATENATE("Vainqueur Match ",A26),IF(G26&gt;I26,D26,F26))</f>
        <v>Rang 5</v>
      </c>
      <c r="E35" s="27" t="s">
        <v>4</v>
      </c>
      <c r="F35" s="27" t="str">
        <f>IF(G27=I27,CONCATENATE("Vainqueur Match ",A27),IF(G27&gt;I27,D27,F27))</f>
        <v>Rang 14</v>
      </c>
      <c r="G35" s="27">
        <f t="shared" si="0"/>
      </c>
      <c r="H35" s="27" t="s">
        <v>10</v>
      </c>
      <c r="I35" s="27">
        <f t="shared" si="1"/>
      </c>
      <c r="J35" s="143">
        <f t="shared" si="2"/>
        <v>0</v>
      </c>
      <c r="K35" s="32"/>
      <c r="L35" s="27" t="s">
        <v>10</v>
      </c>
      <c r="M35" s="32"/>
      <c r="N35" s="32"/>
      <c r="O35" s="27" t="s">
        <v>10</v>
      </c>
      <c r="P35" s="32"/>
      <c r="Q35" s="32"/>
      <c r="R35" s="27" t="s">
        <v>10</v>
      </c>
      <c r="S35" s="33"/>
      <c r="T35" s="154"/>
      <c r="U35" s="155"/>
    </row>
    <row r="36" spans="1:21" ht="18" customHeight="1">
      <c r="A36" s="140">
        <v>35</v>
      </c>
      <c r="B36" s="31" t="s">
        <v>19</v>
      </c>
      <c r="C36" s="134"/>
      <c r="D36" s="27" t="str">
        <f>IF(G30=I30,CONCATENATE("Perdant Match ",A30),IF(G30&lt;I30,D30,F30))</f>
        <v>Perdant Match 29</v>
      </c>
      <c r="E36" s="27" t="s">
        <v>4</v>
      </c>
      <c r="F36" s="27" t="str">
        <f>IF(G31=I31,CONCATENATE("Perdant Match ",A31),IF(G31&lt;I31,D31,F31))</f>
        <v>Perdant Match 30</v>
      </c>
      <c r="G36" s="27">
        <f t="shared" si="0"/>
      </c>
      <c r="H36" s="27" t="s">
        <v>10</v>
      </c>
      <c r="I36" s="27">
        <f t="shared" si="1"/>
      </c>
      <c r="J36" s="143">
        <f t="shared" si="2"/>
        <v>0</v>
      </c>
      <c r="K36" s="32"/>
      <c r="L36" s="27" t="s">
        <v>10</v>
      </c>
      <c r="M36" s="32"/>
      <c r="N36" s="32"/>
      <c r="O36" s="27" t="s">
        <v>10</v>
      </c>
      <c r="P36" s="32"/>
      <c r="Q36" s="32"/>
      <c r="R36" s="27" t="s">
        <v>10</v>
      </c>
      <c r="S36" s="33"/>
      <c r="T36" s="154"/>
      <c r="U36" s="155"/>
    </row>
    <row r="37" spans="1:21" ht="18" customHeight="1">
      <c r="A37" s="140">
        <v>36</v>
      </c>
      <c r="B37" s="31" t="s">
        <v>20</v>
      </c>
      <c r="C37" s="134"/>
      <c r="D37" s="27" t="str">
        <f>IF(G30=I30,CONCATENATE("Vainqueur Match ",A30),IF(G30&gt;I30,D30,F30))</f>
        <v>Vainqueur Match 29</v>
      </c>
      <c r="E37" s="27" t="s">
        <v>4</v>
      </c>
      <c r="F37" s="27" t="str">
        <f>IF(G31=I31,CONCATENATE("Vainqueur Match ",A31),IF(G31&gt;I31,D31,F31))</f>
        <v>Vainqueur Match 30</v>
      </c>
      <c r="G37" s="27">
        <f t="shared" si="0"/>
      </c>
      <c r="H37" s="27" t="s">
        <v>10</v>
      </c>
      <c r="I37" s="27">
        <f t="shared" si="1"/>
      </c>
      <c r="J37" s="143">
        <f t="shared" si="2"/>
        <v>0</v>
      </c>
      <c r="K37" s="32"/>
      <c r="L37" s="27" t="s">
        <v>10</v>
      </c>
      <c r="M37" s="32"/>
      <c r="N37" s="32"/>
      <c r="O37" s="27" t="s">
        <v>10</v>
      </c>
      <c r="P37" s="32"/>
      <c r="Q37" s="32"/>
      <c r="R37" s="27" t="s">
        <v>10</v>
      </c>
      <c r="S37" s="33"/>
      <c r="T37" s="154"/>
      <c r="U37" s="155"/>
    </row>
    <row r="38" spans="1:21" ht="18" customHeight="1">
      <c r="A38" s="140">
        <v>37</v>
      </c>
      <c r="B38" s="31" t="s">
        <v>22</v>
      </c>
      <c r="C38" s="134"/>
      <c r="D38" s="27" t="str">
        <f>IF(G24=I24,CONCATENATE("Perdant Match ",A24),IF(G24&lt;I24,D24,F24))</f>
        <v>Perdant Match 23</v>
      </c>
      <c r="E38" s="27" t="s">
        <v>4</v>
      </c>
      <c r="F38" s="27" t="str">
        <f>IF(G25=I25,CONCATENATE("Perdant Match ",A25),IF(G25&lt;I25,D25,F25))</f>
        <v>Perdant Match 24</v>
      </c>
      <c r="G38" s="27">
        <f t="shared" si="0"/>
      </c>
      <c r="H38" s="27" t="s">
        <v>10</v>
      </c>
      <c r="I38" s="27">
        <f t="shared" si="1"/>
      </c>
      <c r="J38" s="143">
        <f t="shared" si="2"/>
        <v>0</v>
      </c>
      <c r="K38" s="32"/>
      <c r="L38" s="27" t="s">
        <v>10</v>
      </c>
      <c r="M38" s="32"/>
      <c r="N38" s="32"/>
      <c r="O38" s="27" t="s">
        <v>10</v>
      </c>
      <c r="P38" s="32"/>
      <c r="Q38" s="32"/>
      <c r="R38" s="27" t="s">
        <v>10</v>
      </c>
      <c r="S38" s="33"/>
      <c r="T38" s="154"/>
      <c r="U38" s="155"/>
    </row>
    <row r="39" spans="1:21" ht="18" customHeight="1">
      <c r="A39" s="140">
        <v>38</v>
      </c>
      <c r="B39" s="31" t="s">
        <v>23</v>
      </c>
      <c r="C39" s="134"/>
      <c r="D39" s="27" t="str">
        <f>IF(G28=I28,CONCATENATE("Perdant Match ",A28),IF(G28&lt;I28,D28,F28))</f>
        <v>Perdant Match 27</v>
      </c>
      <c r="E39" s="27" t="s">
        <v>4</v>
      </c>
      <c r="F39" s="27" t="str">
        <f>IF(G29=I29,CONCATENATE("Perdant Match ",A29),IF(G29&lt;I29,D29,F29))</f>
        <v>Perdant Match 28</v>
      </c>
      <c r="G39" s="27">
        <f t="shared" si="0"/>
      </c>
      <c r="H39" s="27" t="s">
        <v>10</v>
      </c>
      <c r="I39" s="27">
        <f t="shared" si="1"/>
      </c>
      <c r="J39" s="143">
        <f t="shared" si="2"/>
        <v>0</v>
      </c>
      <c r="K39" s="32"/>
      <c r="L39" s="27" t="s">
        <v>10</v>
      </c>
      <c r="M39" s="32"/>
      <c r="N39" s="32"/>
      <c r="O39" s="27" t="s">
        <v>10</v>
      </c>
      <c r="P39" s="32"/>
      <c r="Q39" s="32"/>
      <c r="R39" s="27" t="s">
        <v>10</v>
      </c>
      <c r="S39" s="33"/>
      <c r="T39" s="154"/>
      <c r="U39" s="155"/>
    </row>
    <row r="40" spans="1:21" ht="18" customHeight="1">
      <c r="A40" s="30">
        <v>39</v>
      </c>
      <c r="B40" s="31" t="s">
        <v>24</v>
      </c>
      <c r="C40" s="134"/>
      <c r="D40" s="27" t="str">
        <f>IF(G32=I32,CONCATENATE("Perdant Match ",A32),IF(G32&lt;I32,D32,F32))</f>
        <v>Perdant Match 31</v>
      </c>
      <c r="E40" s="27" t="s">
        <v>4</v>
      </c>
      <c r="F40" s="27" t="str">
        <f>IF(G33=I33,CONCATENATE("Perdant Match ",A33),IF(G33&lt;I33,D33,F33))</f>
        <v>Perdant Match 32</v>
      </c>
      <c r="G40" s="27">
        <f t="shared" si="0"/>
      </c>
      <c r="H40" s="27" t="s">
        <v>10</v>
      </c>
      <c r="I40" s="27">
        <f t="shared" si="1"/>
      </c>
      <c r="J40" s="143">
        <f t="shared" si="2"/>
        <v>0</v>
      </c>
      <c r="K40" s="32"/>
      <c r="L40" s="27" t="s">
        <v>10</v>
      </c>
      <c r="M40" s="32"/>
      <c r="N40" s="32"/>
      <c r="O40" s="27" t="s">
        <v>10</v>
      </c>
      <c r="P40" s="32"/>
      <c r="Q40" s="32"/>
      <c r="R40" s="27" t="s">
        <v>10</v>
      </c>
      <c r="S40" s="33"/>
      <c r="T40" s="154"/>
      <c r="U40" s="155"/>
    </row>
    <row r="41" spans="1:21" ht="18" customHeight="1" thickBot="1">
      <c r="A41" s="45">
        <v>40</v>
      </c>
      <c r="B41" s="46" t="s">
        <v>25</v>
      </c>
      <c r="C41" s="137"/>
      <c r="D41" s="47" t="str">
        <f>IF(G32=I32,CONCATENATE("Vainqueur Match ",A32),IF(G32&gt;I32,D32,F32))</f>
        <v>Vainqueur Match 31</v>
      </c>
      <c r="E41" s="47" t="s">
        <v>4</v>
      </c>
      <c r="F41" s="47" t="str">
        <f>IF(G33=I33,CONCATENATE("Vainqueur Match ",A33),IF(G33&gt;I33,D33,F33))</f>
        <v>Vainqueur Match 32</v>
      </c>
      <c r="G41" s="47">
        <f t="shared" si="0"/>
      </c>
      <c r="H41" s="47" t="s">
        <v>10</v>
      </c>
      <c r="I41" s="47">
        <f t="shared" si="1"/>
      </c>
      <c r="J41" s="149">
        <f t="shared" si="2"/>
        <v>0</v>
      </c>
      <c r="K41" s="48"/>
      <c r="L41" s="47" t="s">
        <v>10</v>
      </c>
      <c r="M41" s="48"/>
      <c r="N41" s="48"/>
      <c r="O41" s="47" t="s">
        <v>10</v>
      </c>
      <c r="P41" s="48"/>
      <c r="Q41" s="48"/>
      <c r="R41" s="47" t="s">
        <v>10</v>
      </c>
      <c r="S41" s="49"/>
      <c r="T41" s="164"/>
      <c r="U41" s="165"/>
    </row>
    <row r="42" ht="15.75" thickTop="1"/>
  </sheetData>
  <sheetProtection sheet="1"/>
  <printOptions horizontalCentered="1" verticalCentered="1"/>
  <pageMargins left="0" right="0" top="0" bottom="0" header="0" footer="0"/>
  <pageSetup horizontalDpi="360" verticalDpi="360" orientation="portrait" paperSize="9" scale="67" r:id="rId1"/>
  <ignoredErrors>
    <ignoredError sqref="D15 F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130" zoomScaleSheetLayoutView="130" zoomScalePageLayoutView="0" workbookViewId="0" topLeftCell="A4">
      <selection activeCell="D36" sqref="D36"/>
    </sheetView>
  </sheetViews>
  <sheetFormatPr defaultColWidth="11.421875" defaultRowHeight="15"/>
  <cols>
    <col min="2" max="2" width="12.7109375" style="0" bestFit="1" customWidth="1"/>
    <col min="3" max="3" width="12.421875" style="0" bestFit="1" customWidth="1"/>
    <col min="4" max="4" width="12.7109375" style="0" bestFit="1" customWidth="1"/>
    <col min="6" max="6" width="12.7109375" style="0" bestFit="1" customWidth="1"/>
    <col min="7" max="8" width="12.7109375" style="0" customWidth="1"/>
    <col min="9" max="9" width="12.421875" style="0" bestFit="1" customWidth="1"/>
    <col min="10" max="11" width="12.7109375" style="0" customWidth="1"/>
  </cols>
  <sheetData>
    <row r="1" spans="1:11" ht="15" customHeight="1">
      <c r="A1" s="52" t="str">
        <f>CONCATENATE(Matchs_16!D2)</f>
        <v>Rang 1</v>
      </c>
      <c r="B1" s="53"/>
      <c r="C1" s="52"/>
      <c r="D1" s="52"/>
      <c r="E1" s="171" t="s">
        <v>26</v>
      </c>
      <c r="F1" s="171"/>
      <c r="G1" s="171"/>
      <c r="H1" s="171"/>
      <c r="I1" s="172"/>
      <c r="J1" s="53"/>
      <c r="K1" s="53"/>
    </row>
    <row r="2" spans="1:11" ht="15" customHeight="1">
      <c r="A2" s="54"/>
      <c r="B2" s="53"/>
      <c r="C2" s="52"/>
      <c r="D2" s="52"/>
      <c r="E2" s="171"/>
      <c r="F2" s="171"/>
      <c r="G2" s="171"/>
      <c r="H2" s="171"/>
      <c r="I2" s="172"/>
      <c r="J2" s="53"/>
      <c r="K2" s="53"/>
    </row>
    <row r="3" spans="1:11" ht="15" customHeight="1">
      <c r="A3" s="55">
        <v>1</v>
      </c>
      <c r="B3" s="56" t="str">
        <f>CONCATENATE(Matchs_16!D14)</f>
        <v>Rang 1</v>
      </c>
      <c r="C3" s="53"/>
      <c r="D3" s="52"/>
      <c r="E3" s="57"/>
      <c r="F3" s="57"/>
      <c r="G3" s="53"/>
      <c r="H3" s="53"/>
      <c r="I3" s="53"/>
      <c r="J3" s="53"/>
      <c r="K3" s="53"/>
    </row>
    <row r="4" spans="1:11" ht="15" customHeight="1">
      <c r="A4" s="58" t="str">
        <f>CONCATENATE("(",Matchs_16!G2," : ",Matchs_16!I2,")")</f>
        <v>(1 : 0)</v>
      </c>
      <c r="B4" s="59"/>
      <c r="C4" s="53"/>
      <c r="D4" s="52"/>
      <c r="E4" s="57"/>
      <c r="F4" s="57"/>
      <c r="G4" s="53"/>
      <c r="H4" s="53"/>
      <c r="I4" s="53"/>
      <c r="J4" s="53"/>
      <c r="K4" s="53"/>
    </row>
    <row r="5" spans="1:11" ht="15" customHeight="1">
      <c r="A5" s="60" t="str">
        <f>CONCATENATE(Matchs_16!F2)</f>
        <v>Rang 16</v>
      </c>
      <c r="B5" s="61"/>
      <c r="C5" s="53"/>
      <c r="D5" s="52"/>
      <c r="E5" s="53"/>
      <c r="F5" s="57"/>
      <c r="G5" s="53"/>
      <c r="H5" s="57"/>
      <c r="I5" s="53"/>
      <c r="J5" s="53"/>
      <c r="K5" s="53"/>
    </row>
    <row r="6" spans="1:11" ht="15" customHeight="1">
      <c r="A6" s="52"/>
      <c r="B6" s="55">
        <v>13</v>
      </c>
      <c r="C6" s="62" t="str">
        <f>CONCATENATE(Matchs_16!D22)</f>
        <v>Rang 1</v>
      </c>
      <c r="D6" s="53"/>
      <c r="E6" s="53"/>
      <c r="F6" s="53"/>
      <c r="G6" s="53"/>
      <c r="H6" s="57"/>
      <c r="I6" s="57"/>
      <c r="J6" s="53"/>
      <c r="K6" s="53"/>
    </row>
    <row r="7" spans="1:11" ht="15" customHeight="1">
      <c r="A7" s="52" t="str">
        <f>CONCATENATE(Matchs_16!D3)</f>
        <v>Rang 9</v>
      </c>
      <c r="B7" s="58" t="str">
        <f>CONCATENATE("(",Matchs_16!G14," : ",Matchs_16!I14,")")</f>
        <v>(1 : 0)</v>
      </c>
      <c r="C7" s="59"/>
      <c r="D7" s="53"/>
      <c r="E7" s="53"/>
      <c r="F7" s="53"/>
      <c r="G7" s="53"/>
      <c r="H7" s="53"/>
      <c r="I7" s="53"/>
      <c r="J7" s="53"/>
      <c r="K7" s="53"/>
    </row>
    <row r="8" spans="1:11" ht="15" customHeight="1">
      <c r="A8" s="54"/>
      <c r="B8" s="63"/>
      <c r="C8" s="63"/>
      <c r="D8" s="53"/>
      <c r="E8" s="53"/>
      <c r="F8" s="53"/>
      <c r="G8" s="64" t="str">
        <f>CONCATENATE(Matchs_16!D28)</f>
        <v>Rang 7</v>
      </c>
      <c r="H8" s="57"/>
      <c r="I8" s="53"/>
      <c r="J8" s="65" t="str">
        <f>CONCATENATE(Matchs_16!D13)</f>
        <v>Rang 15</v>
      </c>
      <c r="K8" s="53"/>
    </row>
    <row r="9" spans="1:11" ht="15" customHeight="1">
      <c r="A9" s="55">
        <v>2</v>
      </c>
      <c r="B9" s="66" t="str">
        <f>CONCATENATE(Matchs_16!F14)</f>
        <v>Rang 9</v>
      </c>
      <c r="C9" s="63"/>
      <c r="D9" s="52"/>
      <c r="E9" s="67" t="s">
        <v>27</v>
      </c>
      <c r="F9" s="57"/>
      <c r="G9" s="68"/>
      <c r="H9" s="53"/>
      <c r="I9" s="53"/>
      <c r="J9" s="69"/>
      <c r="K9" s="53"/>
    </row>
    <row r="10" spans="1:11" ht="15" customHeight="1">
      <c r="A10" s="58" t="str">
        <f>CONCATENATE("(",Matchs_16!G3," : ",Matchs_16!I3,")")</f>
        <v>(1 : 0)</v>
      </c>
      <c r="B10" s="70"/>
      <c r="C10" s="61"/>
      <c r="D10" s="52"/>
      <c r="E10" s="71"/>
      <c r="F10" s="57"/>
      <c r="G10" s="72"/>
      <c r="H10" s="53"/>
      <c r="I10" s="73" t="str">
        <f>CONCATENATE(Matchs_16!D18)</f>
        <v>Rang 10</v>
      </c>
      <c r="J10" s="74">
        <v>12</v>
      </c>
      <c r="K10" s="53"/>
    </row>
    <row r="11" spans="1:11" ht="15" customHeight="1">
      <c r="A11" s="60" t="str">
        <f>CONCATENATE(Matchs_16!F3)</f>
        <v>Rang 8</v>
      </c>
      <c r="B11" s="52"/>
      <c r="C11" s="75"/>
      <c r="D11" s="52"/>
      <c r="E11" s="53"/>
      <c r="F11" s="57"/>
      <c r="G11" s="76"/>
      <c r="H11" s="53"/>
      <c r="I11" s="77"/>
      <c r="J11" s="78" t="str">
        <f>CONCATENATE("(",Matchs_16!G13," : ",Matchs_16!I13,")")</f>
        <v>(0 : 1)</v>
      </c>
      <c r="K11" s="53"/>
    </row>
    <row r="12" spans="1:11" ht="15" customHeight="1">
      <c r="A12" s="52"/>
      <c r="B12" s="52"/>
      <c r="C12" s="55">
        <v>21</v>
      </c>
      <c r="D12" s="62" t="str">
        <f>CONCATENATE(Matchs_16!D32)</f>
        <v>Rang 1</v>
      </c>
      <c r="E12" s="166" t="str">
        <f>CONCATENATE("(",Matchs_16!G32," : ",Matchs_16!I32,")")</f>
        <v>( : )</v>
      </c>
      <c r="F12" s="52" t="str">
        <f>CONCATENATE(Matchs_16!F32)</f>
        <v>Vainqueur Match 27</v>
      </c>
      <c r="G12" s="74">
        <v>27</v>
      </c>
      <c r="H12" s="79" t="str">
        <f>CONCATENATE(Matchs_16!D24)</f>
        <v>Rang 10</v>
      </c>
      <c r="I12" s="74">
        <v>17</v>
      </c>
      <c r="J12" s="80" t="str">
        <f>CONCATENATE(Matchs_16!F13)</f>
        <v>Rang 10</v>
      </c>
      <c r="K12" s="53"/>
    </row>
    <row r="13" spans="1:11" ht="15" customHeight="1">
      <c r="A13" s="52" t="str">
        <f>CONCATENATE(Matchs_16!D4)</f>
        <v>Rang 5</v>
      </c>
      <c r="B13" s="52"/>
      <c r="C13" s="58" t="str">
        <f>CONCATENATE("(",Matchs_16!G22," : ",Matchs_16!I22,")")</f>
        <v>(1 : 0)</v>
      </c>
      <c r="D13" s="70"/>
      <c r="E13" s="81">
        <v>31</v>
      </c>
      <c r="F13" s="82"/>
      <c r="G13" s="78" t="str">
        <f>CONCATENATE("(",Matchs_16!G28," : ",Matchs_16!I28,")")</f>
        <v>( : )</v>
      </c>
      <c r="H13" s="68"/>
      <c r="I13" s="78" t="str">
        <f>CONCATENATE("(",Matchs_16!G18," : ",Matchs_16!I18,")")</f>
        <v>(1 : 0)</v>
      </c>
      <c r="J13" s="53"/>
      <c r="K13" s="53"/>
    </row>
    <row r="14" spans="1:11" ht="15" customHeight="1">
      <c r="A14" s="54"/>
      <c r="B14" s="52"/>
      <c r="C14" s="63"/>
      <c r="D14" s="52"/>
      <c r="E14" s="53"/>
      <c r="F14" s="57"/>
      <c r="G14" s="83"/>
      <c r="H14" s="83"/>
      <c r="I14" s="80" t="str">
        <f>CONCATENATE(Matchs_16!F18)</f>
        <v>Rang 9</v>
      </c>
      <c r="J14" s="53"/>
      <c r="K14" s="53"/>
    </row>
    <row r="15" spans="1:11" ht="15" customHeight="1">
      <c r="A15" s="55">
        <v>3</v>
      </c>
      <c r="B15" s="62" t="str">
        <f>CONCATENATE(Matchs_16!D15)</f>
        <v>Rang 12</v>
      </c>
      <c r="C15" s="63"/>
      <c r="D15" s="52"/>
      <c r="E15" s="57"/>
      <c r="F15" s="57"/>
      <c r="G15" s="83"/>
      <c r="H15" s="76"/>
      <c r="I15" s="53"/>
      <c r="J15" s="53"/>
      <c r="K15" s="53"/>
    </row>
    <row r="16" spans="1:11" ht="15" customHeight="1">
      <c r="A16" s="58" t="str">
        <f>CONCATENATE("(",Matchs_16!G4," : ",Matchs_16!I4,")")</f>
        <v>(0 : 1)</v>
      </c>
      <c r="B16" s="59"/>
      <c r="C16" s="63"/>
      <c r="D16" s="52"/>
      <c r="E16" s="57"/>
      <c r="F16" s="57"/>
      <c r="G16" s="84" t="str">
        <f>CONCATENATE(Matchs_16!F28)</f>
        <v>Vainqueur Match 23</v>
      </c>
      <c r="H16" s="74">
        <v>23</v>
      </c>
      <c r="I16" s="53"/>
      <c r="J16" s="65" t="str">
        <f>CONCATENATE(Matchs_16!D12)</f>
        <v>Rang 6</v>
      </c>
      <c r="K16" s="53"/>
    </row>
    <row r="17" spans="1:11" ht="15" customHeight="1">
      <c r="A17" s="60" t="str">
        <f>CONCATENATE(Matchs_16!F4)</f>
        <v>Rang 12</v>
      </c>
      <c r="B17" s="63"/>
      <c r="C17" s="63"/>
      <c r="D17" s="52"/>
      <c r="E17" s="57"/>
      <c r="F17" s="57"/>
      <c r="G17" s="82"/>
      <c r="H17" s="78" t="str">
        <f>CONCATENATE("(",Matchs_16!G24," : ",Matchs_16!I24,")")</f>
        <v>( : )</v>
      </c>
      <c r="I17" s="53"/>
      <c r="J17" s="69"/>
      <c r="K17" s="53"/>
    </row>
    <row r="18" spans="1:11" ht="15" customHeight="1">
      <c r="A18" s="85"/>
      <c r="B18" s="55" t="s">
        <v>28</v>
      </c>
      <c r="C18" s="86" t="str">
        <f>CONCATENATE(Matchs_16!F22)</f>
        <v>Rang 12</v>
      </c>
      <c r="D18" s="52"/>
      <c r="E18" s="57"/>
      <c r="F18" s="57"/>
      <c r="G18" s="57"/>
      <c r="H18" s="83"/>
      <c r="I18" s="73" t="str">
        <f>CONCATENATE(Matchs_16!D19)</f>
        <v>Rang 6</v>
      </c>
      <c r="J18" s="74">
        <v>11</v>
      </c>
      <c r="K18" s="53"/>
    </row>
    <row r="19" spans="1:11" ht="15" customHeight="1">
      <c r="A19" s="52" t="str">
        <f>CONCATENATE(Matchs_16!D5)</f>
        <v>Rang 13</v>
      </c>
      <c r="B19" s="58" t="str">
        <f>CONCATENATE("(",Matchs_16!G15," : ",Matchs_16!I15,")")</f>
        <v>(1 : 0)</v>
      </c>
      <c r="C19" s="70"/>
      <c r="D19" s="52"/>
      <c r="E19" s="57"/>
      <c r="F19" s="57"/>
      <c r="G19" s="57"/>
      <c r="H19" s="83"/>
      <c r="I19" s="77"/>
      <c r="J19" s="78" t="str">
        <f>CONCATENATE("(",Matchs_16!G12," : ",Matchs_16!I12,")")</f>
        <v>(1 : 0)</v>
      </c>
      <c r="K19" s="53"/>
    </row>
    <row r="20" spans="1:11" ht="15" customHeight="1">
      <c r="A20" s="54"/>
      <c r="B20" s="63"/>
      <c r="C20" s="53"/>
      <c r="D20" s="64" t="str">
        <f>CONCATENATE(Matchs_16!D41)</f>
        <v>Vainqueur Match 31</v>
      </c>
      <c r="E20" s="87"/>
      <c r="F20" s="64" t="str">
        <f>CONCATENATE(Matchs_16!D40)</f>
        <v>Perdant Match 31</v>
      </c>
      <c r="G20" s="57"/>
      <c r="H20" s="84" t="str">
        <f>CONCATENATE(Matchs_16!F24)</f>
        <v>Rang 4</v>
      </c>
      <c r="I20" s="74">
        <v>18</v>
      </c>
      <c r="J20" s="80" t="str">
        <f>CONCATENATE(Matchs_16!F12)</f>
        <v>Rang 14</v>
      </c>
      <c r="K20" s="53"/>
    </row>
    <row r="21" spans="1:11" ht="15" customHeight="1">
      <c r="A21" s="55">
        <v>4</v>
      </c>
      <c r="B21" s="86" t="str">
        <f>CONCATENATE(Matchs_16!F15)</f>
        <v>Rang 4</v>
      </c>
      <c r="C21" s="52"/>
      <c r="D21" s="68"/>
      <c r="E21" s="88"/>
      <c r="F21" s="89"/>
      <c r="G21" s="57"/>
      <c r="H21" s="82"/>
      <c r="I21" s="78" t="str">
        <f>CONCATENATE("(",Matchs_16!G19," : ",Matchs_16!I19,")")</f>
        <v>(0 : 1)</v>
      </c>
      <c r="J21" s="90"/>
      <c r="K21" s="53"/>
    </row>
    <row r="22" spans="1:11" ht="15" customHeight="1">
      <c r="A22" s="58" t="str">
        <f>CONCATENATE("(",Matchs_16!G5," : ",Matchs_16!I5,")")</f>
        <v>(0 : 1)</v>
      </c>
      <c r="B22" s="70"/>
      <c r="C22" s="52"/>
      <c r="D22" s="91" t="s">
        <v>29</v>
      </c>
      <c r="E22" s="88"/>
      <c r="F22" s="92" t="s">
        <v>30</v>
      </c>
      <c r="G22" s="57"/>
      <c r="H22" s="53"/>
      <c r="I22" s="80" t="str">
        <f>CONCATENATE(Matchs_16!F19)</f>
        <v>Rang 4</v>
      </c>
      <c r="J22" s="53"/>
      <c r="K22" s="53"/>
    </row>
    <row r="23" spans="1:11" ht="15" customHeight="1">
      <c r="A23" s="60" t="str">
        <f>CONCATENATE(Matchs_16!F5)</f>
        <v>Rang 4</v>
      </c>
      <c r="B23" s="53"/>
      <c r="C23" s="52"/>
      <c r="D23" s="91"/>
      <c r="E23" s="57"/>
      <c r="F23" s="93"/>
      <c r="G23" s="57"/>
      <c r="H23" s="53"/>
      <c r="I23" s="53"/>
      <c r="J23" s="90"/>
      <c r="K23" s="53"/>
    </row>
    <row r="24" spans="1:11" ht="15" customHeight="1">
      <c r="A24" s="53"/>
      <c r="B24" s="52"/>
      <c r="C24" s="53"/>
      <c r="D24" s="74">
        <v>40</v>
      </c>
      <c r="E24" s="88"/>
      <c r="F24" s="55">
        <v>39</v>
      </c>
      <c r="G24" s="53"/>
      <c r="H24" s="57"/>
      <c r="I24" s="53"/>
      <c r="J24" s="90"/>
      <c r="K24" s="53"/>
    </row>
    <row r="25" spans="1:11" ht="15" customHeight="1">
      <c r="A25" s="52" t="str">
        <f>CONCATENATE(Matchs_16!D6)</f>
        <v>Rang 3</v>
      </c>
      <c r="B25" s="53"/>
      <c r="C25" s="52"/>
      <c r="D25" s="94"/>
      <c r="E25" s="57"/>
      <c r="F25" s="61"/>
      <c r="G25" s="90"/>
      <c r="H25" s="57"/>
      <c r="I25" s="53"/>
      <c r="J25" s="53"/>
      <c r="K25" s="53"/>
    </row>
    <row r="26" spans="1:11" ht="15" customHeight="1">
      <c r="A26" s="54"/>
      <c r="B26" s="53"/>
      <c r="C26" s="52"/>
      <c r="D26" s="91" t="str">
        <f>CONCATENATE("(",Matchs_16!G41," : ",Matchs_16!I41,")")</f>
        <v>( : )</v>
      </c>
      <c r="E26" s="57"/>
      <c r="F26" s="92" t="str">
        <f>CONCATENATE("(",Matchs_16!G40," : ",Matchs_16!I40,")")</f>
        <v>( : )</v>
      </c>
      <c r="G26" s="53"/>
      <c r="H26" s="53"/>
      <c r="I26" s="53"/>
      <c r="J26" s="53"/>
      <c r="K26" s="53"/>
    </row>
    <row r="27" spans="1:11" ht="15" customHeight="1">
      <c r="A27" s="55">
        <v>5</v>
      </c>
      <c r="B27" s="64" t="str">
        <f>CONCATENATE(Matchs_16!D16)</f>
        <v>Rang 3</v>
      </c>
      <c r="C27" s="53"/>
      <c r="D27" s="94"/>
      <c r="E27" s="57"/>
      <c r="F27" s="95"/>
      <c r="G27" s="57"/>
      <c r="H27" s="57"/>
      <c r="I27" s="90"/>
      <c r="J27" s="57"/>
      <c r="K27" s="53"/>
    </row>
    <row r="28" spans="1:11" ht="15" customHeight="1">
      <c r="A28" s="58" t="str">
        <f>CONCATENATE("(",Matchs_16!G6," : ",Matchs_16!I6,")")</f>
        <v>(1 : 0)</v>
      </c>
      <c r="B28" s="59"/>
      <c r="C28" s="53"/>
      <c r="D28" s="80" t="str">
        <f>CONCATENATE(Matchs_16!F41)</f>
        <v>Vainqueur Match 32</v>
      </c>
      <c r="E28" s="57"/>
      <c r="F28" s="96" t="str">
        <f>CONCATENATE(Matchs_16!F40)</f>
        <v>Perdant Match 32</v>
      </c>
      <c r="G28" s="57"/>
      <c r="H28" s="53"/>
      <c r="I28" s="57"/>
      <c r="J28" s="53"/>
      <c r="K28" s="53"/>
    </row>
    <row r="29" spans="1:11" ht="15" customHeight="1">
      <c r="A29" s="60" t="str">
        <f>CONCATENATE(Matchs_16!F6)</f>
        <v>Rang 14</v>
      </c>
      <c r="B29" s="63"/>
      <c r="C29" s="53"/>
      <c r="D29" s="79"/>
      <c r="E29" s="57"/>
      <c r="F29" s="88"/>
      <c r="G29" s="53"/>
      <c r="H29" s="57"/>
      <c r="I29" s="57"/>
      <c r="J29" s="53"/>
      <c r="K29" s="53"/>
    </row>
    <row r="30" spans="1:11" ht="15" customHeight="1">
      <c r="A30" s="90"/>
      <c r="B30" s="55">
        <v>15</v>
      </c>
      <c r="C30" s="64" t="str">
        <f>CONCATENATE(Matchs_16!D23)</f>
        <v>Rang 3</v>
      </c>
      <c r="D30" s="53"/>
      <c r="E30" s="57"/>
      <c r="F30" s="53"/>
      <c r="G30" s="53"/>
      <c r="H30" s="53"/>
      <c r="I30" s="53"/>
      <c r="J30" s="53"/>
      <c r="K30" s="53"/>
    </row>
    <row r="31" spans="1:11" ht="15" customHeight="1">
      <c r="A31" s="52" t="str">
        <f>CONCATENATE(Matchs_16!D7)</f>
        <v>Rang 11</v>
      </c>
      <c r="B31" s="58" t="str">
        <f>CONCATENATE("(",Matchs_16!G16," : ",Matchs_16!I16,")")</f>
        <v>(1 : 0)</v>
      </c>
      <c r="C31" s="59"/>
      <c r="D31" s="57"/>
      <c r="E31" s="57"/>
      <c r="F31" s="53"/>
      <c r="G31" s="57"/>
      <c r="H31" s="53"/>
      <c r="I31" s="53"/>
      <c r="J31" s="53"/>
      <c r="K31" s="53"/>
    </row>
    <row r="32" spans="1:11" ht="15" customHeight="1">
      <c r="A32" s="54"/>
      <c r="B32" s="63"/>
      <c r="C32" s="63"/>
      <c r="D32" s="52"/>
      <c r="E32" s="57"/>
      <c r="F32" s="57"/>
      <c r="G32" s="64" t="str">
        <f>CONCATENATE(Matchs_16!F29)</f>
        <v>Rang 12</v>
      </c>
      <c r="H32" s="57"/>
      <c r="K32" s="53"/>
    </row>
    <row r="33" spans="1:11" ht="15" customHeight="1">
      <c r="A33" s="55">
        <v>6</v>
      </c>
      <c r="B33" s="86" t="str">
        <f>CONCATENATE(Matchs_16!F16)</f>
        <v>Rang 11</v>
      </c>
      <c r="C33" s="63"/>
      <c r="D33" s="52"/>
      <c r="E33" s="53"/>
      <c r="F33" s="57"/>
      <c r="G33" s="68"/>
      <c r="H33" s="57"/>
      <c r="I33" s="53"/>
      <c r="J33" s="65" t="str">
        <f>CONCATENATE(Matchs_16!D11)</f>
        <v>Rang 13</v>
      </c>
      <c r="K33" s="53"/>
    </row>
    <row r="34" spans="1:11" ht="15" customHeight="1">
      <c r="A34" s="58" t="str">
        <f>CONCATENATE("(",Matchs_16!G7," : ",Matchs_16!I7,")")</f>
        <v>(1 : 0)</v>
      </c>
      <c r="B34" s="70"/>
      <c r="C34" s="61"/>
      <c r="D34" s="52"/>
      <c r="E34" s="57"/>
      <c r="F34" s="57"/>
      <c r="G34" s="72"/>
      <c r="H34" s="57"/>
      <c r="I34" s="53"/>
      <c r="J34" s="69"/>
      <c r="K34" s="53"/>
    </row>
    <row r="35" spans="1:11" ht="15" customHeight="1">
      <c r="A35" s="60" t="str">
        <f>CONCATENATE(Matchs_16!F7)</f>
        <v>Rang 6</v>
      </c>
      <c r="B35" s="53"/>
      <c r="C35" s="97"/>
      <c r="D35" s="52"/>
      <c r="E35" s="98"/>
      <c r="F35" s="57"/>
      <c r="G35" s="83"/>
      <c r="H35" s="53"/>
      <c r="I35" s="73" t="str">
        <f>CONCATENATE(Matchs_16!D20)</f>
        <v>Rang 13</v>
      </c>
      <c r="J35" s="74">
        <v>10</v>
      </c>
      <c r="K35" s="53"/>
    </row>
    <row r="36" spans="1:11" ht="15" customHeight="1">
      <c r="A36" s="85"/>
      <c r="B36" s="53"/>
      <c r="C36" s="55">
        <v>22</v>
      </c>
      <c r="D36" s="80" t="str">
        <f>CONCATENATE(Matchs_16!D33)</f>
        <v>Rang 3</v>
      </c>
      <c r="E36" s="99">
        <v>32</v>
      </c>
      <c r="F36" s="52" t="str">
        <f>CONCATENATE(Matchs_16!F33)</f>
        <v>Vainqueur Match 28</v>
      </c>
      <c r="G36" s="74">
        <v>28</v>
      </c>
      <c r="H36" s="53"/>
      <c r="I36" s="77"/>
      <c r="J36" s="78" t="str">
        <f>CONCATENATE("(",Matchs_16!G11," : ",Matchs_16!I11,")")</f>
        <v>(1 : 0)</v>
      </c>
      <c r="K36" s="53"/>
    </row>
    <row r="37" spans="1:11" ht="15" customHeight="1">
      <c r="A37" s="52" t="str">
        <f>CONCATENATE(Matchs_16!D8)</f>
        <v>Rang 7</v>
      </c>
      <c r="B37" s="52"/>
      <c r="C37" s="58" t="str">
        <f>CONCATENATE("(",Matchs_16!G23," : ",Matchs_16!I23,")")</f>
        <v>(1 : 0)</v>
      </c>
      <c r="D37" s="70"/>
      <c r="E37" s="100" t="str">
        <f>CONCATENATE("(",Matchs_16!G33," : ",Matchs_16!I33,")")</f>
        <v>( : )</v>
      </c>
      <c r="F37" s="82"/>
      <c r="G37" s="78" t="str">
        <f>CONCATENATE("(",Matchs_16!I29," : ",Matchs_16!G29,")")</f>
        <v>( : )</v>
      </c>
      <c r="H37" s="73" t="str">
        <f>CONCATENATE(Matchs_16!D25)</f>
        <v>Rang 11</v>
      </c>
      <c r="I37" s="74">
        <v>19</v>
      </c>
      <c r="J37" s="80" t="str">
        <f>CONCATENATE(Matchs_16!F11)</f>
        <v>Rang 5</v>
      </c>
      <c r="K37" s="53"/>
    </row>
    <row r="38" spans="1:11" ht="15" customHeight="1">
      <c r="A38" s="54"/>
      <c r="B38" s="52"/>
      <c r="C38" s="63"/>
      <c r="D38" s="52"/>
      <c r="E38" s="90"/>
      <c r="F38" s="57"/>
      <c r="G38" s="83"/>
      <c r="H38" s="83"/>
      <c r="I38" s="167" t="str">
        <f>CONCATENATE("(",Matchs_16!G20," : ",Matchs_16!I20,")")</f>
        <v>(0 : 1)</v>
      </c>
      <c r="J38" s="57"/>
      <c r="K38" s="53"/>
    </row>
    <row r="39" spans="1:11" ht="15" customHeight="1">
      <c r="A39" s="55">
        <v>7</v>
      </c>
      <c r="B39" s="64" t="str">
        <f>CONCATENATE(Matchs_16!D17)</f>
        <v>Rang 7</v>
      </c>
      <c r="C39" s="63"/>
      <c r="D39" s="52"/>
      <c r="E39" s="67"/>
      <c r="F39" s="57"/>
      <c r="G39" s="83"/>
      <c r="H39" s="83"/>
      <c r="I39" s="80" t="str">
        <f>CONCATENATE(Matchs_16!F20)</f>
        <v>Rang 11</v>
      </c>
      <c r="J39" s="53"/>
      <c r="K39" s="53"/>
    </row>
    <row r="40" spans="1:11" ht="15" customHeight="1">
      <c r="A40" s="58" t="str">
        <f>CONCATENATE("(",Matchs_16!G8," : ",Matchs_16!I8,")")</f>
        <v>(1 : 0)</v>
      </c>
      <c r="B40" s="59"/>
      <c r="C40" s="63"/>
      <c r="D40" s="53"/>
      <c r="E40" s="67" t="s">
        <v>27</v>
      </c>
      <c r="F40" s="53"/>
      <c r="G40" s="84" t="str">
        <f>CONCATENATE(Matchs_16!D29)</f>
        <v>Vainqueur Match 24</v>
      </c>
      <c r="H40" s="74">
        <v>24</v>
      </c>
      <c r="I40" s="53"/>
      <c r="J40" s="62" t="str">
        <f>CONCATENATE(Matchs_16!D10)</f>
        <v>Rang 8</v>
      </c>
      <c r="K40" s="53"/>
    </row>
    <row r="41" spans="1:11" ht="15" customHeight="1">
      <c r="A41" s="60" t="str">
        <f>CONCATENATE(Matchs_16!F8)</f>
        <v>Rang 10</v>
      </c>
      <c r="B41" s="63"/>
      <c r="C41" s="63"/>
      <c r="D41" s="53"/>
      <c r="E41" s="53"/>
      <c r="F41" s="53"/>
      <c r="G41" s="82"/>
      <c r="H41" s="78" t="str">
        <f>CONCATENATE("(",Matchs_16!G25," : ",Matchs_16!I25,")")</f>
        <v>( : )</v>
      </c>
      <c r="I41" s="53"/>
      <c r="J41" s="76"/>
      <c r="K41" s="53"/>
    </row>
    <row r="42" spans="1:11" ht="15" customHeight="1">
      <c r="A42" s="85"/>
      <c r="B42" s="55">
        <v>16</v>
      </c>
      <c r="C42" s="86" t="str">
        <f>CONCATENATE(Matchs_16!F23)</f>
        <v>Rang 7</v>
      </c>
      <c r="D42" s="53"/>
      <c r="E42" s="53"/>
      <c r="F42" s="53"/>
      <c r="G42" s="53"/>
      <c r="H42" s="83"/>
      <c r="I42" s="73" t="str">
        <f>CONCATENATE(Matchs_16!D21)</f>
        <v>Rang 8</v>
      </c>
      <c r="J42" s="74">
        <v>9</v>
      </c>
      <c r="K42" s="53"/>
    </row>
    <row r="43" spans="1:11" ht="15" customHeight="1">
      <c r="A43" s="52" t="str">
        <f>CONCATENATE(Matchs_16!D9)</f>
        <v>Rang 15</v>
      </c>
      <c r="B43" s="58" t="str">
        <f>CONCATENATE("(",Matchs_16!G17," : ",Matchs_16!I17,")")</f>
        <v>(1 : 0)</v>
      </c>
      <c r="C43" s="70"/>
      <c r="D43" s="53"/>
      <c r="E43" s="53"/>
      <c r="F43" s="53"/>
      <c r="G43" s="53"/>
      <c r="H43" s="83"/>
      <c r="I43" s="77"/>
      <c r="J43" s="78" t="str">
        <f>CONCATENATE("(",Matchs_16!G10," : ",Matchs_16!I10,")")</f>
        <v>(1 : 0)</v>
      </c>
      <c r="K43" s="53"/>
    </row>
    <row r="44" spans="1:11" ht="15" customHeight="1">
      <c r="A44" s="54"/>
      <c r="B44" s="63"/>
      <c r="C44" s="53"/>
      <c r="D44" s="53"/>
      <c r="E44" s="53"/>
      <c r="F44" s="53"/>
      <c r="G44" s="53"/>
      <c r="H44" s="84" t="str">
        <f>CONCATENATE(Matchs_16!F25)</f>
        <v>Rang 2</v>
      </c>
      <c r="I44" s="74">
        <v>20</v>
      </c>
      <c r="J44" s="80" t="str">
        <f>CONCATENATE(Matchs_16!F10)</f>
        <v>Rang 16</v>
      </c>
      <c r="K44" s="53"/>
    </row>
    <row r="45" spans="1:11" ht="15" customHeight="1">
      <c r="A45" s="55">
        <v>8</v>
      </c>
      <c r="B45" s="86" t="str">
        <f>CONCATENATE(Matchs_16!F17)</f>
        <v>Rang 2</v>
      </c>
      <c r="C45" s="52"/>
      <c r="D45" s="52"/>
      <c r="E45" s="53"/>
      <c r="F45" s="57"/>
      <c r="G45" s="57"/>
      <c r="H45" s="82"/>
      <c r="I45" s="78" t="str">
        <f>CONCATENATE("(",Matchs_16!G21," : ",Matchs_16!I21,")")</f>
        <v>(0 : 1)</v>
      </c>
      <c r="J45" s="90"/>
      <c r="K45" s="53"/>
    </row>
    <row r="46" spans="1:11" ht="15" customHeight="1">
      <c r="A46" s="58" t="str">
        <f>CONCATENATE("(",Matchs_16!G9," : ",Matchs_16!I9,")")</f>
        <v>(0 : 1)</v>
      </c>
      <c r="B46" s="70"/>
      <c r="C46" s="52"/>
      <c r="D46" s="52"/>
      <c r="E46" s="53"/>
      <c r="F46" s="57"/>
      <c r="G46" s="57"/>
      <c r="H46" s="53"/>
      <c r="I46" s="80" t="str">
        <f>CONCATENATE(Matchs_16!F21)</f>
        <v>Rang 2</v>
      </c>
      <c r="J46" s="53"/>
      <c r="K46" s="53"/>
    </row>
    <row r="47" spans="1:11" ht="15" customHeight="1">
      <c r="A47" s="60" t="str">
        <f>CONCATENATE(Matchs_16!F9)</f>
        <v>Rang 2</v>
      </c>
      <c r="B47" s="53"/>
      <c r="C47" s="52"/>
      <c r="D47" s="52"/>
      <c r="E47" s="57"/>
      <c r="F47" s="57"/>
      <c r="G47" s="57"/>
      <c r="H47" s="53"/>
      <c r="I47" s="53"/>
      <c r="J47" s="53"/>
      <c r="K47" s="53"/>
    </row>
    <row r="48" spans="1:11" ht="15" customHeight="1">
      <c r="A48" s="79"/>
      <c r="B48" s="53"/>
      <c r="C48" s="52"/>
      <c r="D48" s="52"/>
      <c r="E48" s="57"/>
      <c r="F48" s="57"/>
      <c r="G48" s="57"/>
      <c r="H48" s="53"/>
      <c r="I48" s="53"/>
      <c r="J48" s="53"/>
      <c r="K48" s="53"/>
    </row>
    <row r="49" spans="1:11" ht="15" customHeight="1">
      <c r="A49" s="79"/>
      <c r="B49" s="53"/>
      <c r="C49" s="52"/>
      <c r="D49" s="173" t="s">
        <v>52</v>
      </c>
      <c r="E49" s="173"/>
      <c r="F49" s="173"/>
      <c r="G49" s="173"/>
      <c r="H49" s="174"/>
      <c r="I49" s="53"/>
      <c r="J49" s="53"/>
      <c r="K49" s="53"/>
    </row>
    <row r="50" spans="1:11" ht="15" customHeight="1">
      <c r="A50" s="79"/>
      <c r="B50" s="53"/>
      <c r="C50" s="52"/>
      <c r="D50" s="173"/>
      <c r="E50" s="173"/>
      <c r="F50" s="173"/>
      <c r="G50" s="173"/>
      <c r="H50" s="174"/>
      <c r="I50" s="53"/>
      <c r="J50" s="53"/>
      <c r="K50" s="53"/>
    </row>
    <row r="51" spans="1:11" ht="15" customHeight="1">
      <c r="A51" s="79"/>
      <c r="B51" s="53"/>
      <c r="C51" s="52"/>
      <c r="D51" s="174"/>
      <c r="E51" s="174"/>
      <c r="F51" s="174"/>
      <c r="G51" s="174"/>
      <c r="H51" s="174"/>
      <c r="I51" s="53"/>
      <c r="J51" s="53"/>
      <c r="K51" s="53"/>
    </row>
    <row r="52" spans="1:11" ht="15" customHeight="1">
      <c r="A52" s="79"/>
      <c r="B52" s="53"/>
      <c r="C52" s="52"/>
      <c r="D52" s="52"/>
      <c r="E52" s="57"/>
      <c r="F52" s="57"/>
      <c r="G52" s="57"/>
      <c r="H52" s="53"/>
      <c r="I52" s="53"/>
      <c r="J52" s="53"/>
      <c r="K52" s="53"/>
    </row>
    <row r="53" spans="1:11" ht="15" customHeight="1">
      <c r="A53" s="79"/>
      <c r="B53" s="53"/>
      <c r="C53" s="52"/>
      <c r="D53" s="52"/>
      <c r="E53" s="57"/>
      <c r="F53" s="57"/>
      <c r="G53" s="57"/>
      <c r="H53" s="53"/>
      <c r="I53" s="53"/>
      <c r="J53" s="53"/>
      <c r="K53" s="53"/>
    </row>
    <row r="54" spans="1:11" ht="15" customHeight="1">
      <c r="A54" s="79"/>
      <c r="B54" s="53"/>
      <c r="C54" s="52"/>
      <c r="D54" s="52"/>
      <c r="E54" s="57"/>
      <c r="F54" s="57"/>
      <c r="G54" s="57"/>
      <c r="H54" s="53"/>
      <c r="I54" s="53"/>
      <c r="J54" s="53"/>
      <c r="K54" s="53"/>
    </row>
    <row r="55" spans="1:11" ht="1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</row>
    <row r="56" spans="1:11" ht="15" customHeight="1">
      <c r="A56" s="56" t="str">
        <f>CONCATENATE(Matchs_16!D26)</f>
        <v>Rang 16</v>
      </c>
      <c r="B56" s="56"/>
      <c r="C56" s="166" t="str">
        <f>CONCATENATE("(",Matchs_16!G26," : ",Matchs_16!I26,")")</f>
        <v>(0 : 1)</v>
      </c>
      <c r="D56" s="53"/>
      <c r="E56" s="101" t="str">
        <f>CONCATENATE(Matchs_16!F26)</f>
        <v>Rang 5</v>
      </c>
      <c r="F56" s="53"/>
      <c r="G56" s="56" t="str">
        <f>CONCATENATE(Matchs_16!D30)</f>
        <v>Rang 9</v>
      </c>
      <c r="H56" s="56"/>
      <c r="I56" s="166" t="str">
        <f>CONCATENATE("(",Matchs_16!G30," : ",Matchs_16!I30,")")</f>
        <v>( : )</v>
      </c>
      <c r="J56" s="53"/>
      <c r="K56" s="101" t="str">
        <f>CONCATENATE(Matchs_16!F30)</f>
        <v>Rang 6</v>
      </c>
    </row>
    <row r="57" spans="1:11" ht="15" customHeight="1">
      <c r="A57" s="102"/>
      <c r="B57" s="70"/>
      <c r="C57" s="81">
        <v>25</v>
      </c>
      <c r="D57" s="103"/>
      <c r="E57" s="82"/>
      <c r="F57" s="53"/>
      <c r="G57" s="102"/>
      <c r="H57" s="70"/>
      <c r="I57" s="81">
        <v>29</v>
      </c>
      <c r="J57" s="103"/>
      <c r="K57" s="82"/>
    </row>
    <row r="58" spans="1:11" ht="15" customHeight="1">
      <c r="A58" s="57"/>
      <c r="B58" s="52"/>
      <c r="C58" s="90"/>
      <c r="D58" s="90"/>
      <c r="E58" s="57"/>
      <c r="F58" s="53"/>
      <c r="G58" s="57"/>
      <c r="H58" s="52"/>
      <c r="I58" s="90"/>
      <c r="J58" s="90"/>
      <c r="K58" s="57"/>
    </row>
    <row r="59" spans="1:11" ht="15" customHeight="1">
      <c r="A59" s="57"/>
      <c r="B59" s="52"/>
      <c r="C59" s="57"/>
      <c r="D59" s="57"/>
      <c r="E59" s="57"/>
      <c r="F59" s="53"/>
      <c r="G59" s="57"/>
      <c r="H59" s="52"/>
      <c r="I59" s="57"/>
      <c r="J59" s="57"/>
      <c r="K59" s="57"/>
    </row>
    <row r="60" spans="1:11" ht="15" customHeight="1">
      <c r="A60" s="57"/>
      <c r="B60" s="57"/>
      <c r="C60" s="90"/>
      <c r="D60" s="90"/>
      <c r="E60" s="57"/>
      <c r="F60" s="53"/>
      <c r="G60" s="57"/>
      <c r="H60" s="57"/>
      <c r="I60" s="90"/>
      <c r="J60" s="90"/>
      <c r="K60" s="57"/>
    </row>
    <row r="61" spans="1:11" ht="15" customHeight="1">
      <c r="A61" s="57"/>
      <c r="B61" s="104" t="str">
        <f>CONCATENATE(Matchs_16!D35)</f>
        <v>Rang 5</v>
      </c>
      <c r="C61" s="105"/>
      <c r="D61" s="104" t="str">
        <f>CONCATENATE(Matchs_16!D34)</f>
        <v>Rang 16</v>
      </c>
      <c r="E61" s="53"/>
      <c r="F61" s="53"/>
      <c r="G61" s="57"/>
      <c r="H61" s="104" t="str">
        <f>CONCATENATE(Matchs_16!D37)</f>
        <v>Vainqueur Match 29</v>
      </c>
      <c r="I61" s="105"/>
      <c r="J61" s="104" t="str">
        <f>CONCATENATE(Matchs_16!D36)</f>
        <v>Perdant Match 29</v>
      </c>
      <c r="K61" s="53"/>
    </row>
    <row r="62" spans="1:11" ht="15" customHeight="1">
      <c r="A62" s="57"/>
      <c r="B62" s="68"/>
      <c r="C62" s="106"/>
      <c r="D62" s="89"/>
      <c r="E62" s="53"/>
      <c r="F62" s="53"/>
      <c r="G62" s="57"/>
      <c r="H62" s="68"/>
      <c r="I62" s="106"/>
      <c r="J62" s="89"/>
      <c r="K62" s="53"/>
    </row>
    <row r="63" spans="1:11" ht="15" customHeight="1">
      <c r="A63" s="90"/>
      <c r="B63" s="91" t="s">
        <v>31</v>
      </c>
      <c r="C63" s="88"/>
      <c r="D63" s="92" t="s">
        <v>32</v>
      </c>
      <c r="E63" s="53"/>
      <c r="F63" s="53"/>
      <c r="G63" s="90"/>
      <c r="H63" s="91" t="s">
        <v>33</v>
      </c>
      <c r="I63" s="88"/>
      <c r="J63" s="92" t="s">
        <v>34</v>
      </c>
      <c r="K63" s="53"/>
    </row>
    <row r="64" spans="1:11" ht="15" customHeight="1">
      <c r="A64" s="58"/>
      <c r="B64" s="91"/>
      <c r="C64" s="90"/>
      <c r="D64" s="95"/>
      <c r="E64" s="53"/>
      <c r="F64" s="53"/>
      <c r="G64" s="58"/>
      <c r="H64" s="91"/>
      <c r="I64" s="90"/>
      <c r="J64" s="95"/>
      <c r="K64" s="53"/>
    </row>
    <row r="65" spans="1:11" ht="15" customHeight="1">
      <c r="A65" s="107"/>
      <c r="B65" s="74">
        <v>34</v>
      </c>
      <c r="C65" s="57"/>
      <c r="D65" s="55">
        <v>33</v>
      </c>
      <c r="E65" s="53"/>
      <c r="F65" s="53"/>
      <c r="G65" s="107"/>
      <c r="H65" s="74">
        <v>36</v>
      </c>
      <c r="I65" s="57"/>
      <c r="J65" s="55">
        <v>35</v>
      </c>
      <c r="K65" s="53"/>
    </row>
    <row r="66" spans="1:11" ht="15" customHeight="1">
      <c r="A66" s="107"/>
      <c r="B66" s="94"/>
      <c r="C66" s="108"/>
      <c r="D66" s="109"/>
      <c r="E66" s="53"/>
      <c r="F66" s="53"/>
      <c r="G66" s="107"/>
      <c r="H66" s="94"/>
      <c r="I66" s="108"/>
      <c r="J66" s="109"/>
      <c r="K66" s="53"/>
    </row>
    <row r="67" spans="1:11" ht="15" customHeight="1">
      <c r="A67" s="107"/>
      <c r="B67" s="91" t="str">
        <f>CONCATENATE("(",Matchs_16!G35," : ",Matchs_16!I35,")")</f>
        <v>( : )</v>
      </c>
      <c r="C67" s="90"/>
      <c r="D67" s="92" t="str">
        <f>CONCATENATE("(",Matchs_16!G34," : ",Matchs_16!I34,")")</f>
        <v>(0 : 1)</v>
      </c>
      <c r="E67" s="53"/>
      <c r="F67" s="53"/>
      <c r="G67" s="107"/>
      <c r="H67" s="91" t="str">
        <f>CONCATENATE("(",Matchs_16!G37," : ",Matchs_16!I37,")")</f>
        <v>( : )</v>
      </c>
      <c r="I67" s="90"/>
      <c r="J67" s="92" t="str">
        <f>CONCATENATE("(",Matchs_16!G36," : ",Matchs_16!I36,")")</f>
        <v>( : )</v>
      </c>
      <c r="K67" s="53"/>
    </row>
    <row r="68" spans="1:11" ht="15" customHeight="1">
      <c r="A68" s="52"/>
      <c r="B68" s="72"/>
      <c r="C68" s="106"/>
      <c r="D68" s="95"/>
      <c r="E68" s="53"/>
      <c r="F68" s="53"/>
      <c r="G68" s="52"/>
      <c r="H68" s="72"/>
      <c r="I68" s="106"/>
      <c r="J68" s="95"/>
      <c r="K68" s="53"/>
    </row>
    <row r="69" spans="1:11" ht="15" customHeight="1">
      <c r="A69" s="57"/>
      <c r="B69" s="110" t="str">
        <f>CONCATENATE(Matchs_16!F35)</f>
        <v>Rang 14</v>
      </c>
      <c r="C69" s="105"/>
      <c r="D69" s="111" t="str">
        <f>CONCATENATE(Matchs_16!F34)</f>
        <v>Rang 15</v>
      </c>
      <c r="E69" s="53"/>
      <c r="F69" s="53"/>
      <c r="G69" s="57"/>
      <c r="H69" s="110" t="str">
        <f>CONCATENATE(Matchs_16!F37)</f>
        <v>Vainqueur Match 30</v>
      </c>
      <c r="I69" s="105"/>
      <c r="J69" s="111" t="str">
        <f>CONCATENATE(Matchs_16!F36)</f>
        <v>Perdant Match 30</v>
      </c>
      <c r="K69" s="53"/>
    </row>
    <row r="70" spans="1:11" ht="15" customHeight="1">
      <c r="A70" s="57"/>
      <c r="B70" s="105"/>
      <c r="C70" s="90"/>
      <c r="D70" s="105"/>
      <c r="E70" s="53"/>
      <c r="F70" s="53"/>
      <c r="G70" s="57"/>
      <c r="H70" s="105"/>
      <c r="I70" s="90"/>
      <c r="J70" s="105"/>
      <c r="K70" s="53"/>
    </row>
    <row r="71" spans="1:11" ht="15" customHeight="1">
      <c r="A71" s="57"/>
      <c r="B71" s="90"/>
      <c r="C71" s="90"/>
      <c r="D71" s="90"/>
      <c r="E71" s="90"/>
      <c r="F71" s="53"/>
      <c r="G71" s="57"/>
      <c r="H71" s="90"/>
      <c r="I71" s="90"/>
      <c r="J71" s="90"/>
      <c r="K71" s="90"/>
    </row>
    <row r="72" spans="1:11" ht="15" customHeight="1">
      <c r="A72" s="57"/>
      <c r="B72" s="90"/>
      <c r="C72" s="90"/>
      <c r="D72" s="90"/>
      <c r="E72" s="90"/>
      <c r="F72" s="53"/>
      <c r="G72" s="57"/>
      <c r="H72" s="90"/>
      <c r="I72" s="90"/>
      <c r="J72" s="90"/>
      <c r="K72" s="90"/>
    </row>
    <row r="73" spans="1:11" ht="15" customHeight="1">
      <c r="A73" s="57"/>
      <c r="B73" s="52"/>
      <c r="C73" s="112"/>
      <c r="D73" s="88"/>
      <c r="E73" s="57"/>
      <c r="F73" s="53"/>
      <c r="G73" s="57"/>
      <c r="H73" s="52"/>
      <c r="I73" s="112"/>
      <c r="J73" s="88"/>
      <c r="K73" s="57"/>
    </row>
    <row r="74" spans="1:11" ht="15" customHeight="1">
      <c r="A74" s="110" t="str">
        <f>CONCATENATE(Matchs_16!D27)</f>
        <v>Rang 14</v>
      </c>
      <c r="B74" s="111"/>
      <c r="C74" s="113">
        <v>26</v>
      </c>
      <c r="D74" s="114"/>
      <c r="E74" s="115" t="str">
        <f>CONCATENATE(Matchs_16!F27)</f>
        <v>Rang 15</v>
      </c>
      <c r="F74" s="53"/>
      <c r="G74" s="110" t="str">
        <f>CONCATENATE(Matchs_16!D31)</f>
        <v>Rang 13</v>
      </c>
      <c r="H74" s="111"/>
      <c r="I74" s="113">
        <v>30</v>
      </c>
      <c r="J74" s="114"/>
      <c r="K74" s="115" t="str">
        <f>CONCATENATE(Matchs_16!F31)</f>
        <v>Rang 8</v>
      </c>
    </row>
    <row r="75" spans="1:11" ht="15" customHeight="1">
      <c r="A75" s="53"/>
      <c r="B75" s="57"/>
      <c r="C75" s="116" t="str">
        <f>CONCATENATE("(",Matchs_16!G27," : ",Matchs_16!I27,")")</f>
        <v>(1 : 0)</v>
      </c>
      <c r="D75" s="116"/>
      <c r="E75" s="116"/>
      <c r="F75" s="53"/>
      <c r="G75" s="53"/>
      <c r="H75" s="57"/>
      <c r="I75" s="116" t="str">
        <f>CONCATENATE("(",Matchs_16!G31," : ",Matchs_16!I31,")")</f>
        <v>( : )</v>
      </c>
      <c r="J75" s="116"/>
      <c r="K75" s="116"/>
    </row>
    <row r="76" spans="1:11" ht="15" customHeight="1">
      <c r="A76" s="53"/>
      <c r="B76" s="64" t="str">
        <f>CONCATENATE(Matchs_16!D38)</f>
        <v>Perdant Match 23</v>
      </c>
      <c r="C76" s="53"/>
      <c r="D76" s="64" t="str">
        <f>CONCATENATE(Matchs_16!D39)</f>
        <v>Perdant Match 27</v>
      </c>
      <c r="E76" s="53"/>
      <c r="F76" s="53"/>
      <c r="G76" s="53"/>
      <c r="H76" s="53"/>
      <c r="I76" s="53"/>
      <c r="J76" s="53"/>
      <c r="K76" s="53"/>
    </row>
    <row r="77" spans="1:11" ht="15" customHeight="1">
      <c r="A77" s="53"/>
      <c r="B77" s="89"/>
      <c r="C77" s="53"/>
      <c r="D77" s="89"/>
      <c r="E77" s="53"/>
      <c r="F77" s="53"/>
      <c r="G77" s="175" t="s">
        <v>35</v>
      </c>
      <c r="H77" s="176"/>
      <c r="I77" s="177"/>
      <c r="J77" s="177"/>
      <c r="K77" s="178"/>
    </row>
    <row r="78" spans="1:12" ht="15" customHeight="1">
      <c r="A78" s="53"/>
      <c r="B78" s="92" t="s">
        <v>36</v>
      </c>
      <c r="C78" s="53"/>
      <c r="D78" s="92" t="s">
        <v>37</v>
      </c>
      <c r="E78" s="53"/>
      <c r="F78" s="117">
        <v>1</v>
      </c>
      <c r="G78" s="179" t="str">
        <f>'Classement Final_16'!B2</f>
        <v>Place 1</v>
      </c>
      <c r="H78" s="180"/>
      <c r="I78" s="118">
        <v>9</v>
      </c>
      <c r="J78" s="179" t="str">
        <f>'Classement Final_16'!B10</f>
        <v>Place 9</v>
      </c>
      <c r="K78" s="181"/>
      <c r="L78" s="51"/>
    </row>
    <row r="79" spans="1:12" ht="15" customHeight="1">
      <c r="A79" s="53"/>
      <c r="B79" s="93"/>
      <c r="C79" s="53"/>
      <c r="D79" s="93"/>
      <c r="E79" s="53"/>
      <c r="F79" s="117">
        <v>2</v>
      </c>
      <c r="G79" s="179" t="str">
        <f>'Classement Final_16'!B3</f>
        <v>Place 2</v>
      </c>
      <c r="H79" s="180"/>
      <c r="I79" s="118">
        <v>10</v>
      </c>
      <c r="J79" s="179" t="str">
        <f>'Classement Final_16'!B11</f>
        <v>Place 10</v>
      </c>
      <c r="K79" s="181"/>
      <c r="L79" s="51"/>
    </row>
    <row r="80" spans="1:12" ht="15" customHeight="1">
      <c r="A80" s="53"/>
      <c r="B80" s="55">
        <v>37</v>
      </c>
      <c r="C80" s="53"/>
      <c r="D80" s="55">
        <v>38</v>
      </c>
      <c r="E80" s="53"/>
      <c r="F80" s="117">
        <v>3</v>
      </c>
      <c r="G80" s="179" t="str">
        <f>'Classement Final_16'!B4</f>
        <v>Place 3</v>
      </c>
      <c r="H80" s="180"/>
      <c r="I80" s="118">
        <v>11</v>
      </c>
      <c r="J80" s="179" t="str">
        <f>'Classement Final_16'!B12</f>
        <v>Place 11</v>
      </c>
      <c r="K80" s="181"/>
      <c r="L80" s="51"/>
    </row>
    <row r="81" spans="1:12" ht="15" customHeight="1">
      <c r="A81" s="53"/>
      <c r="B81" s="61"/>
      <c r="C81" s="53"/>
      <c r="D81" s="61"/>
      <c r="E81" s="53"/>
      <c r="F81" s="117">
        <v>4</v>
      </c>
      <c r="G81" s="179" t="str">
        <f>'Classement Final_16'!B5</f>
        <v>Place 4</v>
      </c>
      <c r="H81" s="180"/>
      <c r="I81" s="118">
        <v>12</v>
      </c>
      <c r="J81" s="179" t="str">
        <f>'Classement Final_16'!B13</f>
        <v>Place 12</v>
      </c>
      <c r="K81" s="181"/>
      <c r="L81" s="51"/>
    </row>
    <row r="82" spans="1:12" ht="15" customHeight="1">
      <c r="A82" s="53"/>
      <c r="B82" s="92" t="str">
        <f>CONCATENATE("(",Matchs_16!G38," : ",Matchs_16!I38,")")</f>
        <v>( : )</v>
      </c>
      <c r="C82" s="53"/>
      <c r="D82" s="92" t="str">
        <f>CONCATENATE("(",Matchs_16!G39," : ",Matchs_16!I39,")")</f>
        <v>( : )</v>
      </c>
      <c r="E82" s="53"/>
      <c r="F82" s="117">
        <v>5</v>
      </c>
      <c r="G82" s="179" t="str">
        <f>'Classement Final_16'!B6</f>
        <v>Place 5</v>
      </c>
      <c r="H82" s="180"/>
      <c r="I82" s="118">
        <v>13</v>
      </c>
      <c r="J82" s="179" t="str">
        <f>'Classement Final_16'!B14</f>
        <v>Place 13</v>
      </c>
      <c r="K82" s="181"/>
      <c r="L82" s="51"/>
    </row>
    <row r="83" spans="1:12" ht="15" customHeight="1">
      <c r="A83" s="53"/>
      <c r="B83" s="95"/>
      <c r="C83" s="53"/>
      <c r="D83" s="95"/>
      <c r="E83" s="53"/>
      <c r="F83" s="117">
        <v>6</v>
      </c>
      <c r="G83" s="179" t="str">
        <f>'Classement Final_16'!B7</f>
        <v>Place 6</v>
      </c>
      <c r="H83" s="180"/>
      <c r="I83" s="118">
        <v>14</v>
      </c>
      <c r="J83" s="179" t="str">
        <f>'Classement Final_16'!B15</f>
        <v>Place 14</v>
      </c>
      <c r="K83" s="181"/>
      <c r="L83" s="51"/>
    </row>
    <row r="84" spans="1:12" ht="15" customHeight="1">
      <c r="A84" s="53"/>
      <c r="B84" s="96" t="str">
        <f>CONCATENATE(Matchs_16!F38)</f>
        <v>Perdant Match 24</v>
      </c>
      <c r="C84" s="53"/>
      <c r="D84" s="96" t="str">
        <f>CONCATENATE(Matchs_16!F39)</f>
        <v>Perdant Match 28</v>
      </c>
      <c r="E84" s="53"/>
      <c r="F84" s="117">
        <v>7</v>
      </c>
      <c r="G84" s="179" t="str">
        <f>'Classement Final_16'!B8</f>
        <v>Place 7</v>
      </c>
      <c r="H84" s="180"/>
      <c r="I84" s="118">
        <v>15</v>
      </c>
      <c r="J84" s="179" t="str">
        <f>'Classement Final_16'!B16</f>
        <v>Rang 15</v>
      </c>
      <c r="K84" s="181"/>
      <c r="L84" s="51"/>
    </row>
    <row r="85" spans="1:12" ht="15" customHeight="1">
      <c r="A85" s="53"/>
      <c r="B85" s="88"/>
      <c r="C85" s="53"/>
      <c r="D85" s="88"/>
      <c r="E85" s="53"/>
      <c r="F85" s="117">
        <v>8</v>
      </c>
      <c r="G85" s="182" t="str">
        <f>'Classement Final_16'!B9</f>
        <v>Place 8</v>
      </c>
      <c r="H85" s="183"/>
      <c r="I85" s="119">
        <v>16</v>
      </c>
      <c r="J85" s="182" t="str">
        <f>'Classement Final_16'!B17</f>
        <v>Rang 16</v>
      </c>
      <c r="K85" s="184"/>
      <c r="L85" s="51"/>
    </row>
    <row r="86" spans="1:11" ht="1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1:11" ht="1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</row>
  </sheetData>
  <sheetProtection sheet="1"/>
  <mergeCells count="19">
    <mergeCell ref="G83:H83"/>
    <mergeCell ref="J83:K83"/>
    <mergeCell ref="G84:H84"/>
    <mergeCell ref="J84:K84"/>
    <mergeCell ref="G85:H85"/>
    <mergeCell ref="J85:K85"/>
    <mergeCell ref="G80:H80"/>
    <mergeCell ref="J80:K80"/>
    <mergeCell ref="G81:H81"/>
    <mergeCell ref="J81:K81"/>
    <mergeCell ref="G82:H82"/>
    <mergeCell ref="J82:K82"/>
    <mergeCell ref="E1:I2"/>
    <mergeCell ref="D49:H51"/>
    <mergeCell ref="G77:K77"/>
    <mergeCell ref="G78:H78"/>
    <mergeCell ref="J78:K78"/>
    <mergeCell ref="G79:H79"/>
    <mergeCell ref="J79:K79"/>
  </mergeCells>
  <printOptions horizontalCentered="1" verticalCentered="1"/>
  <pageMargins left="0" right="0" top="0" bottom="0" header="0" footer="0"/>
  <pageSetup horizontalDpi="360" verticalDpi="360" orientation="landscape" paperSize="9" scale="82" r:id="rId1"/>
  <rowBreaks count="1" manualBreakCount="1">
    <brk id="47" max="255" man="1"/>
  </rowBreaks>
  <ignoredErrors>
    <ignoredError sqref="B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5" sqref="E5"/>
    </sheetView>
  </sheetViews>
  <sheetFormatPr defaultColWidth="8.7109375" defaultRowHeight="15"/>
  <cols>
    <col min="1" max="1" width="3.00390625" style="18" customWidth="1"/>
    <col min="2" max="2" width="19.57421875" style="0" customWidth="1"/>
  </cols>
  <sheetData>
    <row r="1" spans="1:2" ht="39.75" customHeight="1" thickBot="1" thickTop="1">
      <c r="A1" s="185" t="s">
        <v>40</v>
      </c>
      <c r="B1" s="186"/>
    </row>
    <row r="2" spans="1:2" ht="18" customHeight="1" thickTop="1">
      <c r="A2" s="8">
        <v>1</v>
      </c>
      <c r="B2" s="6" t="str">
        <f>IF(Matchs_16!G41=Matchs_16!I41,"Place 1",IF(Matchs_16!G41&gt;Matchs_16!I41,Matchs_16!D41,Matchs_16!F41))</f>
        <v>Place 1</v>
      </c>
    </row>
    <row r="3" spans="1:2" ht="18" customHeight="1">
      <c r="A3" s="8">
        <f>SUM(A2,1)</f>
        <v>2</v>
      </c>
      <c r="B3" s="6" t="str">
        <f>IF(Matchs_16!G41=Matchs_16!I41,"Place 2",IF(Matchs_16!G41&lt;Matchs_16!I41,Matchs_16!D41,Matchs_16!F41))</f>
        <v>Place 2</v>
      </c>
    </row>
    <row r="4" spans="1:2" ht="18" customHeight="1">
      <c r="A4" s="8">
        <f>SUM(A3,1)</f>
        <v>3</v>
      </c>
      <c r="B4" s="6" t="str">
        <f>IF(Matchs_16!G40=Matchs_16!I40,"Place 3",IF(Matchs_16!G40&gt;Matchs_16!I40,Matchs_16!D40,Matchs_16!F40))</f>
        <v>Place 3</v>
      </c>
    </row>
    <row r="5" spans="1:2" ht="18" customHeight="1">
      <c r="A5" s="8">
        <f>SUM(A4,1)</f>
        <v>4</v>
      </c>
      <c r="B5" s="6" t="str">
        <f>IF(Matchs_16!G40=Matchs_16!I40,"Place 4",IF(Matchs_16!G40&lt;Matchs_16!I40,Matchs_16!D40,Matchs_16!F40))</f>
        <v>Place 4</v>
      </c>
    </row>
    <row r="6" spans="1:2" ht="18" customHeight="1">
      <c r="A6" s="8">
        <f>SUM(A5,1)</f>
        <v>5</v>
      </c>
      <c r="B6" s="6" t="str">
        <f>IF(Matchs_16!G39=Matchs_16!I39,"Place 5",IF(Matchs_16!G39&gt;Matchs_16!I39,Matchs_16!D39,Matchs_16!F39))</f>
        <v>Place 5</v>
      </c>
    </row>
    <row r="7" spans="1:2" ht="18" customHeight="1">
      <c r="A7" s="8">
        <v>6</v>
      </c>
      <c r="B7" s="6" t="str">
        <f>IF(Matchs_16!G39=Matchs_16!I39,"Place 6",IF(Matchs_16!G39&lt;Matchs_16!I39,Matchs_16!D39,Matchs_16!F39))</f>
        <v>Place 6</v>
      </c>
    </row>
    <row r="8" spans="1:2" ht="18" customHeight="1">
      <c r="A8" s="8">
        <v>7</v>
      </c>
      <c r="B8" s="6" t="str">
        <f>IF(Matchs_16!G38=Matchs_16!I38,"Place 7",IF(Matchs_16!G38&gt;Matchs_16!I38,Matchs_16!D38,Matchs_16!F38))</f>
        <v>Place 7</v>
      </c>
    </row>
    <row r="9" spans="1:2" ht="18" customHeight="1">
      <c r="A9" s="8">
        <v>8</v>
      </c>
      <c r="B9" s="6" t="str">
        <f>IF(Matchs_16!G38=Matchs_16!I38,"Place 8",IF(Matchs_16!G38&lt;Matchs_16!I38,Matchs_16!D38,Matchs_16!F38))</f>
        <v>Place 8</v>
      </c>
    </row>
    <row r="10" spans="1:2" ht="18" customHeight="1">
      <c r="A10" s="8">
        <v>9</v>
      </c>
      <c r="B10" s="6" t="str">
        <f>IF(Matchs_16!G37=Matchs_16!I37,"Place 9",IF(Matchs_16!G37&gt;Matchs_16!I37,Matchs_16!D37,Matchs_16!F37))</f>
        <v>Place 9</v>
      </c>
    </row>
    <row r="11" spans="1:2" ht="18" customHeight="1">
      <c r="A11" s="8">
        <v>10</v>
      </c>
      <c r="B11" s="6" t="str">
        <f>IF(Matchs_16!G37=Matchs_16!I37,"Place 10",IF(Matchs_16!G37&lt;Matchs_16!I37,Matchs_16!D37,Matchs_16!F37))</f>
        <v>Place 10</v>
      </c>
    </row>
    <row r="12" spans="1:2" ht="18" customHeight="1">
      <c r="A12" s="8">
        <v>11</v>
      </c>
      <c r="B12" s="6" t="str">
        <f>IF(Matchs_16!G36=Matchs_16!I36,"Place 11",IF(Matchs_16!G36&gt;Matchs_16!I36,Matchs_16!D36,Matchs_16!F36))</f>
        <v>Place 11</v>
      </c>
    </row>
    <row r="13" spans="1:2" ht="18" customHeight="1">
      <c r="A13" s="8">
        <v>12</v>
      </c>
      <c r="B13" s="6" t="str">
        <f>IF(Matchs_16!G36=Matchs_16!I36,"Place 12",IF(Matchs_16!G36&lt;Matchs_16!I36,Matchs_16!D36,Matchs_16!F36))</f>
        <v>Place 12</v>
      </c>
    </row>
    <row r="14" spans="1:2" ht="18" customHeight="1">
      <c r="A14" s="8">
        <v>13</v>
      </c>
      <c r="B14" s="6" t="str">
        <f>IF(Matchs_16!G35=Matchs_16!I35,"Place 13",IF(Matchs_16!G35&gt;Matchs_16!I35,Matchs_16!D35,Matchs_16!F35))</f>
        <v>Place 13</v>
      </c>
    </row>
    <row r="15" spans="1:2" ht="18" customHeight="1">
      <c r="A15" s="8">
        <v>14</v>
      </c>
      <c r="B15" s="6" t="str">
        <f>IF(Matchs_16!G35=Matchs_16!I35,"Place 14",IF(Matchs_16!G35&lt;Matchs_16!I35,Matchs_16!D35,Matchs_16!F35))</f>
        <v>Place 14</v>
      </c>
    </row>
    <row r="16" spans="1:2" ht="18" customHeight="1">
      <c r="A16" s="8">
        <v>15</v>
      </c>
      <c r="B16" s="6" t="str">
        <f>IF(Matchs_16!G34=Matchs_16!I34,"Place 15",IF(Matchs_16!G34&gt;Matchs_16!I34,Matchs_16!D34,Matchs_16!F34))</f>
        <v>Rang 15</v>
      </c>
    </row>
    <row r="17" spans="1:2" ht="18" customHeight="1" thickBot="1">
      <c r="A17" s="9">
        <v>16</v>
      </c>
      <c r="B17" s="10" t="str">
        <f>IF(Matchs_16!G34=Matchs_16!I34,"Place 16",IF(Matchs_16!G34&lt;Matchs_16!I34,Matchs_16!D34,Matchs_16!F34))</f>
        <v>Rang 16</v>
      </c>
    </row>
    <row r="18" ht="15.7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Florent COUTELLIER</cp:lastModifiedBy>
  <cp:lastPrinted>2014-02-05T10:39:37Z</cp:lastPrinted>
  <dcterms:created xsi:type="dcterms:W3CDTF">2010-07-23T09:39:05Z</dcterms:created>
  <dcterms:modified xsi:type="dcterms:W3CDTF">2023-02-04T17:19:59Z</dcterms:modified>
  <cp:category/>
  <cp:version/>
  <cp:contentType/>
  <cp:contentStatus/>
</cp:coreProperties>
</file>