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0" yWindow="30" windowWidth="16170" windowHeight="12705" activeTab="0"/>
  </bookViews>
  <sheets>
    <sheet name="Inscriptions_24" sheetId="1" r:id="rId1"/>
    <sheet name="Matchs_24" sheetId="2" r:id="rId2"/>
    <sheet name="Tableau_24" sheetId="3" r:id="rId3"/>
    <sheet name="Classement Final_24" sheetId="4" r:id="rId4"/>
  </sheets>
  <definedNames>
    <definedName name="fillPlayers_10" localSheetId="0">'Inscriptions_24'!$B$2:$H$9</definedName>
    <definedName name="fillPlayers_7" localSheetId="0">'Inscriptions_24'!$B$2:$H$9</definedName>
    <definedName name="fillPlayers_8" localSheetId="0">'Inscriptions_24'!$B$2:$H$9</definedName>
    <definedName name="fillPlayers_9" localSheetId="0">'Inscriptions_24'!$B$2:$F$9</definedName>
  </definedNames>
  <calcPr fullCalcOnLoad="1"/>
</workbook>
</file>

<file path=xl/sharedStrings.xml><?xml version="1.0" encoding="utf-8"?>
<sst xmlns="http://schemas.openxmlformats.org/spreadsheetml/2006/main" count="472" uniqueCount="67">
  <si>
    <t>Rang</t>
  </si>
  <si>
    <t>Numéro
Match</t>
  </si>
  <si>
    <t>Tour</t>
  </si>
  <si>
    <t>Terrain</t>
  </si>
  <si>
    <t>Equipe 1</t>
  </si>
  <si>
    <t>vs</t>
  </si>
  <si>
    <t>Equipe 2</t>
  </si>
  <si>
    <t>Resultat</t>
  </si>
  <si>
    <t>1ère Manche</t>
  </si>
  <si>
    <t>2ème Manche</t>
  </si>
  <si>
    <t>3ème Manche</t>
  </si>
  <si>
    <t>I</t>
  </si>
  <si>
    <t>&lt;-&gt;</t>
  </si>
  <si>
    <t>Classement Final</t>
  </si>
  <si>
    <t>Durée</t>
  </si>
  <si>
    <t>Demi-finale</t>
  </si>
  <si>
    <t>Finale</t>
  </si>
  <si>
    <t>Places 3-4</t>
  </si>
  <si>
    <t>Places 17-18</t>
  </si>
  <si>
    <t>Places 19-20</t>
  </si>
  <si>
    <t>Places 9-10</t>
  </si>
  <si>
    <t>Places 11-12</t>
  </si>
  <si>
    <t>Classement</t>
  </si>
  <si>
    <t>Places 7-8</t>
  </si>
  <si>
    <t>Places 5-6</t>
  </si>
  <si>
    <t>Places 13-14</t>
  </si>
  <si>
    <t>Places 15-16</t>
  </si>
  <si>
    <t>Heure
début</t>
  </si>
  <si>
    <t>Heure
fin</t>
  </si>
  <si>
    <t>Places 21-22</t>
  </si>
  <si>
    <t>II</t>
  </si>
  <si>
    <t>III</t>
  </si>
  <si>
    <t>IV</t>
  </si>
  <si>
    <t>V</t>
  </si>
  <si>
    <t>VI</t>
  </si>
  <si>
    <t>VII</t>
  </si>
  <si>
    <t>VIII</t>
  </si>
  <si>
    <t>13/16</t>
  </si>
  <si>
    <t>IX</t>
  </si>
  <si>
    <t>9/12</t>
  </si>
  <si>
    <t>21/22</t>
  </si>
  <si>
    <t>19/20</t>
  </si>
  <si>
    <t>17/18</t>
  </si>
  <si>
    <t>DF</t>
  </si>
  <si>
    <t>15/16</t>
  </si>
  <si>
    <t>13/14</t>
  </si>
  <si>
    <t>11/12</t>
  </si>
  <si>
    <t>9/10</t>
  </si>
  <si>
    <t>7/8</t>
  </si>
  <si>
    <t>5/6</t>
  </si>
  <si>
    <t>3/4</t>
  </si>
  <si>
    <t>F</t>
  </si>
  <si>
    <r>
      <t xml:space="preserve">Tableau à 24 participants
</t>
    </r>
    <r>
      <rPr>
        <b/>
        <sz val="10"/>
        <rFont val="Arial"/>
        <family val="2"/>
      </rPr>
      <t>partie 1</t>
    </r>
  </si>
  <si>
    <r>
      <t xml:space="preserve">Tableau à 24 participants
</t>
    </r>
    <r>
      <rPr>
        <b/>
        <sz val="10"/>
        <rFont val="Arial"/>
        <family val="2"/>
      </rPr>
      <t>partie 2</t>
    </r>
  </si>
  <si>
    <r>
      <t xml:space="preserve">Tableau à 24 participants
</t>
    </r>
    <r>
      <rPr>
        <b/>
        <sz val="10"/>
        <rFont val="Arial"/>
        <family val="2"/>
      </rPr>
      <t>classement 17 à 24</t>
    </r>
  </si>
  <si>
    <t>Places 23-24</t>
  </si>
  <si>
    <r>
      <t xml:space="preserve">Tableau à 24 participants
</t>
    </r>
    <r>
      <rPr>
        <b/>
        <sz val="10"/>
        <rFont val="Arial"/>
        <family val="2"/>
      </rPr>
      <t>classement 5 à 16</t>
    </r>
  </si>
  <si>
    <t>17/24</t>
  </si>
  <si>
    <t>23/24</t>
  </si>
  <si>
    <t>NOM</t>
  </si>
  <si>
    <t xml:space="preserve">PRENOM </t>
  </si>
  <si>
    <t>Etablissement Classe</t>
  </si>
  <si>
    <t>N° Licence</t>
  </si>
  <si>
    <t>Participant</t>
  </si>
  <si>
    <t>pointage</t>
  </si>
  <si>
    <t>17/22</t>
  </si>
  <si>
    <t>17/20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</si>
</sst>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C]dddd\ d\ mmmm\ yyyy"/>
  </numFmts>
  <fonts count="54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6"/>
      <name val="Arial Narrow"/>
      <family val="2"/>
    </font>
    <font>
      <sz val="12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4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3" fillId="34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Border="1" applyAlignment="1">
      <alignment horizontal="left" vertical="center"/>
    </xf>
    <xf numFmtId="0" fontId="4" fillId="0" borderId="28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0" fontId="3" fillId="34" borderId="30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left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0" fillId="0" borderId="3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" fillId="0" borderId="29" xfId="0" applyNumberFormat="1" applyFont="1" applyBorder="1" applyAlignment="1">
      <alignment horizontal="left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4" fillId="0" borderId="25" xfId="0" applyNumberFormat="1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Continuous" vertical="center"/>
    </xf>
    <xf numFmtId="0" fontId="9" fillId="33" borderId="35" xfId="0" applyFont="1" applyFill="1" applyBorder="1" applyAlignment="1" applyProtection="1">
      <alignment horizontal="center" vertical="center"/>
      <protection locked="0"/>
    </xf>
    <xf numFmtId="0" fontId="9" fillId="33" borderId="36" xfId="0" applyFont="1" applyFill="1" applyBorder="1" applyAlignment="1" applyProtection="1">
      <alignment horizontal="center" vertical="center"/>
      <protection locked="0"/>
    </xf>
    <xf numFmtId="0" fontId="9" fillId="33" borderId="37" xfId="0" applyFont="1" applyFill="1" applyBorder="1" applyAlignment="1" applyProtection="1">
      <alignment horizontal="center" vertical="center"/>
      <protection locked="0"/>
    </xf>
    <xf numFmtId="0" fontId="9" fillId="33" borderId="38" xfId="0" applyFont="1" applyFill="1" applyBorder="1" applyAlignment="1" applyProtection="1">
      <alignment horizontal="center" vertical="center"/>
      <protection locked="0"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0" fontId="0" fillId="35" borderId="33" xfId="0" applyFill="1" applyBorder="1" applyAlignment="1" applyProtection="1">
      <alignment vertical="center"/>
      <protection locked="0"/>
    </xf>
    <xf numFmtId="0" fontId="0" fillId="35" borderId="36" xfId="0" applyFill="1" applyBorder="1" applyAlignment="1" applyProtection="1">
      <alignment vertical="center"/>
      <protection locked="0"/>
    </xf>
    <xf numFmtId="0" fontId="0" fillId="35" borderId="22" xfId="0" applyFill="1" applyBorder="1" applyAlignment="1" applyProtection="1">
      <alignment vertical="center"/>
      <protection locked="0"/>
    </xf>
    <xf numFmtId="0" fontId="0" fillId="35" borderId="39" xfId="0" applyFill="1" applyBorder="1" applyAlignment="1" applyProtection="1">
      <alignment vertical="center"/>
      <protection locked="0"/>
    </xf>
    <xf numFmtId="0" fontId="9" fillId="0" borderId="40" xfId="0" applyFont="1" applyBorder="1" applyAlignment="1">
      <alignment horizontal="center" vertical="center"/>
    </xf>
    <xf numFmtId="0" fontId="9" fillId="33" borderId="30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0" borderId="39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9" fillId="33" borderId="39" xfId="0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>
      <alignment horizontal="center" vertical="center"/>
    </xf>
    <xf numFmtId="165" fontId="9" fillId="0" borderId="43" xfId="0" applyNumberFormat="1" applyFont="1" applyBorder="1" applyAlignment="1">
      <alignment horizontal="center" vertical="center"/>
    </xf>
    <xf numFmtId="165" fontId="9" fillId="0" borderId="44" xfId="0" applyNumberFormat="1" applyFont="1" applyBorder="1" applyAlignment="1">
      <alignment horizontal="center" vertical="center"/>
    </xf>
    <xf numFmtId="165" fontId="9" fillId="0" borderId="45" xfId="0" applyNumberFormat="1" applyFont="1" applyBorder="1" applyAlignment="1">
      <alignment horizontal="center" vertical="center"/>
    </xf>
    <xf numFmtId="165" fontId="9" fillId="0" borderId="46" xfId="0" applyNumberFormat="1" applyFont="1" applyBorder="1" applyAlignment="1">
      <alignment horizontal="center" vertical="center"/>
    </xf>
    <xf numFmtId="165" fontId="9" fillId="0" borderId="47" xfId="0" applyNumberFormat="1" applyFont="1" applyBorder="1" applyAlignment="1">
      <alignment horizontal="center" vertical="center"/>
    </xf>
    <xf numFmtId="165" fontId="9" fillId="0" borderId="48" xfId="0" applyNumberFormat="1" applyFont="1" applyBorder="1" applyAlignment="1">
      <alignment horizontal="center" vertical="center"/>
    </xf>
    <xf numFmtId="165" fontId="9" fillId="0" borderId="49" xfId="0" applyNumberFormat="1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165" fontId="52" fillId="36" borderId="52" xfId="0" applyNumberFormat="1" applyFont="1" applyFill="1" applyBorder="1" applyAlignment="1">
      <alignment horizontal="center" vertical="center"/>
    </xf>
    <xf numFmtId="165" fontId="52" fillId="36" borderId="53" xfId="0" applyNumberFormat="1" applyFont="1" applyFill="1" applyBorder="1" applyAlignment="1">
      <alignment horizontal="center" vertical="center"/>
    </xf>
    <xf numFmtId="165" fontId="52" fillId="36" borderId="54" xfId="0" applyNumberFormat="1" applyFont="1" applyFill="1" applyBorder="1" applyAlignment="1">
      <alignment horizontal="center" vertical="center"/>
    </xf>
    <xf numFmtId="165" fontId="52" fillId="36" borderId="55" xfId="0" applyNumberFormat="1" applyFont="1" applyFill="1" applyBorder="1" applyAlignment="1">
      <alignment horizontal="center" vertical="center"/>
    </xf>
    <xf numFmtId="165" fontId="52" fillId="36" borderId="56" xfId="0" applyNumberFormat="1" applyFont="1" applyFill="1" applyBorder="1" applyAlignment="1">
      <alignment horizontal="center" vertical="center"/>
    </xf>
    <xf numFmtId="165" fontId="52" fillId="36" borderId="11" xfId="0" applyNumberFormat="1" applyFont="1" applyFill="1" applyBorder="1" applyAlignment="1">
      <alignment horizontal="center" vertical="center"/>
    </xf>
    <xf numFmtId="165" fontId="52" fillId="36" borderId="57" xfId="0" applyNumberFormat="1" applyFont="1" applyFill="1" applyBorder="1" applyAlignment="1">
      <alignment horizontal="center" vertical="center"/>
    </xf>
    <xf numFmtId="165" fontId="52" fillId="36" borderId="58" xfId="0" applyNumberFormat="1" applyFont="1" applyFill="1" applyBorder="1" applyAlignment="1">
      <alignment horizontal="center" vertical="center"/>
    </xf>
    <xf numFmtId="165" fontId="52" fillId="36" borderId="59" xfId="0" applyNumberFormat="1" applyFont="1" applyFill="1" applyBorder="1" applyAlignment="1">
      <alignment horizontal="center" vertical="center"/>
    </xf>
    <xf numFmtId="165" fontId="52" fillId="36" borderId="60" xfId="0" applyNumberFormat="1" applyFont="1" applyFill="1" applyBorder="1" applyAlignment="1">
      <alignment horizontal="center" vertical="center"/>
    </xf>
    <xf numFmtId="165" fontId="52" fillId="36" borderId="61" xfId="0" applyNumberFormat="1" applyFont="1" applyFill="1" applyBorder="1" applyAlignment="1">
      <alignment horizontal="center" vertical="center"/>
    </xf>
    <xf numFmtId="165" fontId="52" fillId="36" borderId="62" xfId="0" applyNumberFormat="1" applyFont="1" applyFill="1" applyBorder="1" applyAlignment="1">
      <alignment horizontal="center" vertical="center"/>
    </xf>
    <xf numFmtId="165" fontId="52" fillId="36" borderId="63" xfId="0" applyNumberFormat="1" applyFont="1" applyFill="1" applyBorder="1" applyAlignment="1">
      <alignment horizontal="center" vertical="center"/>
    </xf>
    <xf numFmtId="165" fontId="52" fillId="36" borderId="14" xfId="0" applyNumberFormat="1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Continuous" vertical="center"/>
    </xf>
    <xf numFmtId="0" fontId="9" fillId="33" borderId="64" xfId="0" applyFont="1" applyFill="1" applyBorder="1" applyAlignment="1" applyProtection="1">
      <alignment horizontal="center" vertical="center"/>
      <protection locked="0"/>
    </xf>
    <xf numFmtId="0" fontId="9" fillId="33" borderId="56" xfId="0" applyFont="1" applyFill="1" applyBorder="1" applyAlignment="1" applyProtection="1">
      <alignment horizontal="center" vertical="center"/>
      <protection locked="0"/>
    </xf>
    <xf numFmtId="0" fontId="9" fillId="33" borderId="52" xfId="0" applyFont="1" applyFill="1" applyBorder="1" applyAlignment="1" applyProtection="1">
      <alignment horizontal="center" vertical="center"/>
      <protection locked="0"/>
    </xf>
    <xf numFmtId="0" fontId="9" fillId="33" borderId="54" xfId="0" applyFont="1" applyFill="1" applyBorder="1" applyAlignment="1" applyProtection="1">
      <alignment horizontal="center" vertical="center"/>
      <protection locked="0"/>
    </xf>
    <xf numFmtId="0" fontId="9" fillId="33" borderId="59" xfId="0" applyFont="1" applyFill="1" applyBorder="1" applyAlignment="1" applyProtection="1">
      <alignment horizontal="center" vertical="center"/>
      <protection locked="0"/>
    </xf>
    <xf numFmtId="0" fontId="9" fillId="33" borderId="61" xfId="0" applyFont="1" applyFill="1" applyBorder="1" applyAlignment="1" applyProtection="1">
      <alignment horizontal="center" vertical="center"/>
      <protection locked="0"/>
    </xf>
    <xf numFmtId="0" fontId="9" fillId="33" borderId="63" xfId="0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>
      <alignment horizontal="centerContinuous" vertical="center"/>
    </xf>
    <xf numFmtId="0" fontId="9" fillId="33" borderId="65" xfId="0" applyFont="1" applyFill="1" applyBorder="1" applyAlignment="1" applyProtection="1">
      <alignment horizontal="center" vertical="center"/>
      <protection locked="0"/>
    </xf>
    <xf numFmtId="0" fontId="9" fillId="33" borderId="45" xfId="0" applyFont="1" applyFill="1" applyBorder="1" applyAlignment="1" applyProtection="1">
      <alignment horizontal="center" vertical="center"/>
      <protection locked="0"/>
    </xf>
    <xf numFmtId="0" fontId="9" fillId="33" borderId="43" xfId="0" applyFont="1" applyFill="1" applyBorder="1" applyAlignment="1" applyProtection="1">
      <alignment horizontal="center" vertical="center"/>
      <protection locked="0"/>
    </xf>
    <xf numFmtId="0" fontId="9" fillId="33" borderId="44" xfId="0" applyFont="1" applyFill="1" applyBorder="1" applyAlignment="1" applyProtection="1">
      <alignment horizontal="center" vertical="center"/>
      <protection locked="0"/>
    </xf>
    <xf numFmtId="0" fontId="9" fillId="33" borderId="47" xfId="0" applyFont="1" applyFill="1" applyBorder="1" applyAlignment="1" applyProtection="1">
      <alignment horizontal="center" vertical="center"/>
      <protection locked="0"/>
    </xf>
    <xf numFmtId="0" fontId="9" fillId="33" borderId="48" xfId="0" applyFont="1" applyFill="1" applyBorder="1" applyAlignment="1" applyProtection="1">
      <alignment horizontal="center" vertical="center"/>
      <protection locked="0"/>
    </xf>
    <xf numFmtId="0" fontId="9" fillId="33" borderId="49" xfId="0" applyFont="1" applyFill="1" applyBorder="1" applyAlignment="1" applyProtection="1">
      <alignment horizontal="center" vertical="center"/>
      <protection locked="0"/>
    </xf>
    <xf numFmtId="0" fontId="9" fillId="33" borderId="57" xfId="0" applyFont="1" applyFill="1" applyBorder="1" applyAlignment="1" applyProtection="1">
      <alignment horizontal="center" vertical="center"/>
      <protection locked="0"/>
    </xf>
    <xf numFmtId="0" fontId="9" fillId="33" borderId="46" xfId="0" applyFont="1" applyFill="1" applyBorder="1" applyAlignment="1" applyProtection="1">
      <alignment horizontal="center" vertical="center"/>
      <protection locked="0"/>
    </xf>
    <xf numFmtId="0" fontId="9" fillId="35" borderId="17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center" vertic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3" fillId="34" borderId="24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horizontal="right" vertical="center"/>
    </xf>
    <xf numFmtId="0" fontId="4" fillId="0" borderId="25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vertical="center"/>
    </xf>
    <xf numFmtId="0" fontId="3" fillId="34" borderId="31" xfId="0" applyNumberFormat="1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horizontal="left" vertical="center"/>
    </xf>
    <xf numFmtId="0" fontId="11" fillId="0" borderId="28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5" fillId="0" borderId="28" xfId="0" applyNumberFormat="1" applyFont="1" applyBorder="1" applyAlignment="1">
      <alignment horizontal="right"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vertical="center"/>
    </xf>
    <xf numFmtId="0" fontId="11" fillId="0" borderId="33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right" vertical="center"/>
    </xf>
    <xf numFmtId="0" fontId="4" fillId="0" borderId="40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5" fillId="0" borderId="25" xfId="0" applyNumberFormat="1" applyFont="1" applyBorder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5" fillId="0" borderId="33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right" vertical="center"/>
    </xf>
    <xf numFmtId="0" fontId="5" fillId="0" borderId="29" xfId="0" applyNumberFormat="1" applyFont="1" applyBorder="1" applyAlignment="1">
      <alignment horizontal="right" vertical="center"/>
    </xf>
    <xf numFmtId="0" fontId="1" fillId="0" borderId="26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1" fillId="0" borderId="30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horizontal="right" vertical="center"/>
    </xf>
    <xf numFmtId="0" fontId="5" fillId="0" borderId="30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Alignment="1">
      <alignment vertical="center"/>
    </xf>
    <xf numFmtId="0" fontId="5" fillId="0" borderId="29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1" fillId="0" borderId="28" xfId="0" applyNumberFormat="1" applyFont="1" applyBorder="1" applyAlignment="1">
      <alignment horizontal="right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2" fillId="34" borderId="26" xfId="0" applyNumberFormat="1" applyFont="1" applyFill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49" fontId="9" fillId="0" borderId="24" xfId="0" applyNumberFormat="1" applyFont="1" applyBorder="1" applyAlignment="1">
      <alignment horizontal="center" vertical="center"/>
    </xf>
    <xf numFmtId="165" fontId="52" fillId="36" borderId="64" xfId="0" applyNumberFormat="1" applyFont="1" applyFill="1" applyBorder="1" applyAlignment="1">
      <alignment horizontal="center" vertical="center"/>
    </xf>
    <xf numFmtId="165" fontId="52" fillId="36" borderId="66" xfId="0" applyNumberFormat="1" applyFont="1" applyFill="1" applyBorder="1" applyAlignment="1">
      <alignment horizontal="center" vertical="center"/>
    </xf>
    <xf numFmtId="165" fontId="9" fillId="0" borderId="65" xfId="0" applyNumberFormat="1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9" fillId="35" borderId="40" xfId="0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49" fontId="9" fillId="0" borderId="69" xfId="0" applyNumberFormat="1" applyFont="1" applyBorder="1" applyAlignment="1">
      <alignment horizontal="center" vertical="center"/>
    </xf>
    <xf numFmtId="0" fontId="9" fillId="35" borderId="69" xfId="0" applyFont="1" applyFill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165" fontId="9" fillId="0" borderId="70" xfId="0" applyNumberFormat="1" applyFont="1" applyBorder="1" applyAlignment="1">
      <alignment horizontal="center" vertical="center"/>
    </xf>
    <xf numFmtId="0" fontId="9" fillId="33" borderId="71" xfId="0" applyFont="1" applyFill="1" applyBorder="1" applyAlignment="1" applyProtection="1">
      <alignment horizontal="center" vertical="center"/>
      <protection locked="0"/>
    </xf>
    <xf numFmtId="0" fontId="9" fillId="33" borderId="70" xfId="0" applyFont="1" applyFill="1" applyBorder="1" applyAlignment="1" applyProtection="1">
      <alignment horizontal="center" vertical="center"/>
      <protection locked="0"/>
    </xf>
    <xf numFmtId="165" fontId="52" fillId="36" borderId="71" xfId="0" applyNumberFormat="1" applyFont="1" applyFill="1" applyBorder="1" applyAlignment="1">
      <alignment horizontal="center" vertical="center"/>
    </xf>
    <xf numFmtId="165" fontId="52" fillId="36" borderId="72" xfId="0" applyNumberFormat="1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right" vertical="center"/>
    </xf>
    <xf numFmtId="0" fontId="5" fillId="0" borderId="24" xfId="0" applyNumberFormat="1" applyFont="1" applyBorder="1" applyAlignment="1">
      <alignment horizontal="right" vertical="center"/>
    </xf>
    <xf numFmtId="0" fontId="1" fillId="0" borderId="25" xfId="0" applyNumberFormat="1" applyFont="1" applyBorder="1" applyAlignment="1">
      <alignment horizontal="right" vertical="center"/>
    </xf>
    <xf numFmtId="0" fontId="1" fillId="0" borderId="3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37" borderId="15" xfId="0" applyFont="1" applyFill="1" applyBorder="1" applyAlignment="1">
      <alignment horizontal="center" vertical="center" textRotation="90" wrapText="1"/>
    </xf>
    <xf numFmtId="0" fontId="1" fillId="37" borderId="16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 wrapText="1"/>
    </xf>
    <xf numFmtId="0" fontId="1" fillId="37" borderId="34" xfId="0" applyFont="1" applyFill="1" applyBorder="1" applyAlignment="1">
      <alignment horizontal="center" vertical="center" wrapText="1"/>
    </xf>
    <xf numFmtId="0" fontId="1" fillId="37" borderId="51" xfId="0" applyFont="1" applyFill="1" applyBorder="1" applyAlignment="1">
      <alignment horizontal="center" vertical="center" wrapText="1"/>
    </xf>
    <xf numFmtId="0" fontId="1" fillId="37" borderId="75" xfId="0" applyFont="1" applyFill="1" applyBorder="1" applyAlignment="1">
      <alignment horizontal="center" vertical="center" wrapText="1"/>
    </xf>
    <xf numFmtId="0" fontId="0" fillId="38" borderId="76" xfId="0" applyFill="1" applyBorder="1" applyAlignment="1">
      <alignment horizontal="left" vertical="center"/>
    </xf>
    <xf numFmtId="0" fontId="0" fillId="38" borderId="77" xfId="0" applyFill="1" applyBorder="1" applyAlignment="1">
      <alignment horizontal="left" vertical="center"/>
    </xf>
    <xf numFmtId="0" fontId="0" fillId="38" borderId="78" xfId="0" applyFill="1" applyBorder="1" applyAlignment="1">
      <alignment horizontal="left" vertical="center"/>
    </xf>
    <xf numFmtId="0" fontId="53" fillId="0" borderId="22" xfId="0" applyFont="1" applyBorder="1" applyAlignment="1" applyProtection="1">
      <alignment vertical="center"/>
      <protection locked="0"/>
    </xf>
    <xf numFmtId="0" fontId="53" fillId="0" borderId="22" xfId="0" applyFont="1" applyBorder="1" applyAlignment="1" applyProtection="1">
      <alignment vertical="center" wrapText="1"/>
      <protection locked="0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3" fillId="0" borderId="28" xfId="0" applyNumberFormat="1" applyFon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30" xfId="0" applyNumberFormat="1" applyFon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33" xfId="0" applyNumberFormat="1" applyFon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F3" sqref="F3"/>
    </sheetView>
  </sheetViews>
  <sheetFormatPr defaultColWidth="8.7109375" defaultRowHeight="12.75"/>
  <cols>
    <col min="1" max="1" width="3.00390625" style="7" customWidth="1"/>
    <col min="2" max="2" width="13.8515625" style="8" customWidth="1"/>
    <col min="3" max="3" width="14.57421875" style="8" bestFit="1" customWidth="1"/>
    <col min="4" max="4" width="10.421875" style="0" bestFit="1" customWidth="1"/>
    <col min="5" max="5" width="10.421875" style="0" customWidth="1"/>
    <col min="6" max="6" width="23.57421875" style="0" bestFit="1" customWidth="1"/>
    <col min="7" max="7" width="20.7109375" style="0" customWidth="1"/>
    <col min="8" max="8" width="11.421875" style="0" customWidth="1"/>
  </cols>
  <sheetData>
    <row r="1" spans="1:7" ht="39.75" customHeight="1" thickBot="1" thickTop="1">
      <c r="A1" s="226" t="s">
        <v>0</v>
      </c>
      <c r="B1" s="227" t="s">
        <v>59</v>
      </c>
      <c r="C1" s="227" t="s">
        <v>60</v>
      </c>
      <c r="D1" s="228" t="s">
        <v>61</v>
      </c>
      <c r="E1" s="229" t="s">
        <v>62</v>
      </c>
      <c r="F1" s="230" t="s">
        <v>63</v>
      </c>
      <c r="G1" s="231" t="s">
        <v>64</v>
      </c>
    </row>
    <row r="2" spans="1:7" s="3" customFormat="1" ht="19.5" customHeight="1" thickTop="1">
      <c r="A2" s="1">
        <v>1</v>
      </c>
      <c r="B2" s="235"/>
      <c r="C2" s="236"/>
      <c r="D2" s="236"/>
      <c r="E2" s="70"/>
      <c r="F2" s="2" t="str">
        <f>CONCATENATE(B2," ",C2," (",D2,")")</f>
        <v>  ()</v>
      </c>
      <c r="G2" s="232"/>
    </row>
    <row r="3" spans="1:7" s="3" customFormat="1" ht="19.5" customHeight="1">
      <c r="A3" s="4">
        <v>2</v>
      </c>
      <c r="B3" s="235"/>
      <c r="C3" s="236"/>
      <c r="D3" s="236"/>
      <c r="E3" s="71"/>
      <c r="F3" s="2" t="str">
        <f aca="true" t="shared" si="0" ref="F3:F19">CONCATENATE(B3," ",C3," (",D3,")")</f>
        <v>  ()</v>
      </c>
      <c r="G3" s="233"/>
    </row>
    <row r="4" spans="1:7" s="3" customFormat="1" ht="19.5" customHeight="1">
      <c r="A4" s="4">
        <v>3</v>
      </c>
      <c r="B4" s="235"/>
      <c r="C4" s="236"/>
      <c r="D4" s="236"/>
      <c r="E4" s="71"/>
      <c r="F4" s="2" t="str">
        <f t="shared" si="0"/>
        <v>  ()</v>
      </c>
      <c r="G4" s="233"/>
    </row>
    <row r="5" spans="1:7" s="3" customFormat="1" ht="19.5" customHeight="1">
      <c r="A5" s="4">
        <v>4</v>
      </c>
      <c r="B5" s="235"/>
      <c r="C5" s="236"/>
      <c r="D5" s="236"/>
      <c r="E5" s="71"/>
      <c r="F5" s="2" t="str">
        <f t="shared" si="0"/>
        <v>  ()</v>
      </c>
      <c r="G5" s="233"/>
    </row>
    <row r="6" spans="1:7" s="3" customFormat="1" ht="19.5" customHeight="1">
      <c r="A6" s="4">
        <v>5</v>
      </c>
      <c r="B6" s="235"/>
      <c r="C6" s="236"/>
      <c r="D6" s="236"/>
      <c r="E6" s="71"/>
      <c r="F6" s="2" t="str">
        <f t="shared" si="0"/>
        <v>  ()</v>
      </c>
      <c r="G6" s="233"/>
    </row>
    <row r="7" spans="1:7" s="3" customFormat="1" ht="19.5" customHeight="1">
      <c r="A7" s="4">
        <v>6</v>
      </c>
      <c r="B7" s="235"/>
      <c r="C7" s="236"/>
      <c r="D7" s="236"/>
      <c r="E7" s="72"/>
      <c r="F7" s="2" t="str">
        <f t="shared" si="0"/>
        <v>  ()</v>
      </c>
      <c r="G7" s="233"/>
    </row>
    <row r="8" spans="1:7" s="3" customFormat="1" ht="19.5" customHeight="1">
      <c r="A8" s="4">
        <v>7</v>
      </c>
      <c r="B8" s="235"/>
      <c r="C8" s="236"/>
      <c r="D8" s="236"/>
      <c r="E8" s="72"/>
      <c r="F8" s="2" t="str">
        <f t="shared" si="0"/>
        <v>  ()</v>
      </c>
      <c r="G8" s="233"/>
    </row>
    <row r="9" spans="1:7" s="3" customFormat="1" ht="19.5" customHeight="1">
      <c r="A9" s="4">
        <v>8</v>
      </c>
      <c r="B9" s="235"/>
      <c r="C9" s="236"/>
      <c r="D9" s="236"/>
      <c r="E9" s="72"/>
      <c r="F9" s="2" t="str">
        <f t="shared" si="0"/>
        <v>  ()</v>
      </c>
      <c r="G9" s="233"/>
    </row>
    <row r="10" spans="1:7" ht="19.5" customHeight="1">
      <c r="A10" s="4">
        <v>9</v>
      </c>
      <c r="B10" s="235"/>
      <c r="C10" s="236"/>
      <c r="D10" s="236"/>
      <c r="E10" s="72"/>
      <c r="F10" s="2" t="str">
        <f t="shared" si="0"/>
        <v>  ()</v>
      </c>
      <c r="G10" s="233"/>
    </row>
    <row r="11" spans="1:7" ht="19.5" customHeight="1">
      <c r="A11" s="4">
        <v>10</v>
      </c>
      <c r="B11" s="235"/>
      <c r="C11" s="236"/>
      <c r="D11" s="236"/>
      <c r="E11" s="72"/>
      <c r="F11" s="2" t="str">
        <f t="shared" si="0"/>
        <v>  ()</v>
      </c>
      <c r="G11" s="233"/>
    </row>
    <row r="12" spans="1:7" ht="19.5" customHeight="1">
      <c r="A12" s="4">
        <v>11</v>
      </c>
      <c r="B12" s="235"/>
      <c r="C12" s="236"/>
      <c r="D12" s="236"/>
      <c r="E12" s="72"/>
      <c r="F12" s="2" t="str">
        <f t="shared" si="0"/>
        <v>  ()</v>
      </c>
      <c r="G12" s="233"/>
    </row>
    <row r="13" spans="1:7" ht="19.5" customHeight="1">
      <c r="A13" s="4">
        <v>12</v>
      </c>
      <c r="B13" s="235"/>
      <c r="C13" s="236"/>
      <c r="D13" s="236"/>
      <c r="E13" s="72"/>
      <c r="F13" s="2" t="str">
        <f t="shared" si="0"/>
        <v>  ()</v>
      </c>
      <c r="G13" s="233"/>
    </row>
    <row r="14" spans="1:7" ht="19.5" customHeight="1">
      <c r="A14" s="4">
        <v>13</v>
      </c>
      <c r="B14" s="235"/>
      <c r="C14" s="236"/>
      <c r="D14" s="236"/>
      <c r="E14" s="72"/>
      <c r="F14" s="2" t="str">
        <f t="shared" si="0"/>
        <v>  ()</v>
      </c>
      <c r="G14" s="233"/>
    </row>
    <row r="15" spans="1:7" ht="19.5" customHeight="1">
      <c r="A15" s="4">
        <v>14</v>
      </c>
      <c r="B15" s="235"/>
      <c r="C15" s="236"/>
      <c r="D15" s="236"/>
      <c r="E15" s="72"/>
      <c r="F15" s="2" t="str">
        <f t="shared" si="0"/>
        <v>  ()</v>
      </c>
      <c r="G15" s="233"/>
    </row>
    <row r="16" spans="1:7" ht="19.5" customHeight="1">
      <c r="A16" s="4">
        <v>15</v>
      </c>
      <c r="B16" s="235"/>
      <c r="C16" s="236"/>
      <c r="D16" s="236"/>
      <c r="E16" s="72"/>
      <c r="F16" s="2" t="str">
        <f t="shared" si="0"/>
        <v>  ()</v>
      </c>
      <c r="G16" s="233"/>
    </row>
    <row r="17" spans="1:7" ht="19.5" customHeight="1">
      <c r="A17" s="4">
        <v>16</v>
      </c>
      <c r="B17" s="235"/>
      <c r="C17" s="236"/>
      <c r="D17" s="236"/>
      <c r="E17" s="72"/>
      <c r="F17" s="2" t="str">
        <f t="shared" si="0"/>
        <v>  ()</v>
      </c>
      <c r="G17" s="233"/>
    </row>
    <row r="18" spans="1:7" ht="19.5" customHeight="1">
      <c r="A18" s="4">
        <v>17</v>
      </c>
      <c r="B18" s="235"/>
      <c r="C18" s="236"/>
      <c r="D18" s="236"/>
      <c r="E18" s="72"/>
      <c r="F18" s="2" t="str">
        <f t="shared" si="0"/>
        <v>  ()</v>
      </c>
      <c r="G18" s="233"/>
    </row>
    <row r="19" spans="1:7" ht="19.5" customHeight="1">
      <c r="A19" s="4">
        <v>18</v>
      </c>
      <c r="B19" s="235"/>
      <c r="C19" s="236"/>
      <c r="D19" s="236"/>
      <c r="E19" s="72"/>
      <c r="F19" s="2" t="str">
        <f t="shared" si="0"/>
        <v>  ()</v>
      </c>
      <c r="G19" s="233"/>
    </row>
    <row r="20" spans="1:7" ht="19.5" customHeight="1">
      <c r="A20" s="4">
        <v>19</v>
      </c>
      <c r="B20" s="235"/>
      <c r="C20" s="236"/>
      <c r="D20" s="236"/>
      <c r="E20" s="72"/>
      <c r="F20" s="2" t="str">
        <f aca="true" t="shared" si="1" ref="F20:F25">CONCATENATE(B20," ",C20," (",D20,")")</f>
        <v>  ()</v>
      </c>
      <c r="G20" s="233"/>
    </row>
    <row r="21" spans="1:7" ht="19.5" customHeight="1">
      <c r="A21" s="4">
        <v>20</v>
      </c>
      <c r="B21" s="235"/>
      <c r="C21" s="236"/>
      <c r="D21" s="236"/>
      <c r="E21" s="72"/>
      <c r="F21" s="2" t="str">
        <f t="shared" si="1"/>
        <v>  ()</v>
      </c>
      <c r="G21" s="233"/>
    </row>
    <row r="22" spans="1:7" ht="19.5" customHeight="1">
      <c r="A22" s="4">
        <v>21</v>
      </c>
      <c r="B22" s="235"/>
      <c r="C22" s="236"/>
      <c r="D22" s="236"/>
      <c r="E22" s="72"/>
      <c r="F22" s="2" t="str">
        <f t="shared" si="1"/>
        <v>  ()</v>
      </c>
      <c r="G22" s="233"/>
    </row>
    <row r="23" spans="1:7" ht="19.5" customHeight="1">
      <c r="A23" s="4">
        <v>22</v>
      </c>
      <c r="B23" s="235"/>
      <c r="C23" s="236"/>
      <c r="D23" s="236"/>
      <c r="E23" s="72"/>
      <c r="F23" s="2" t="str">
        <f t="shared" si="1"/>
        <v>  ()</v>
      </c>
      <c r="G23" s="233"/>
    </row>
    <row r="24" spans="1:7" ht="19.5" customHeight="1">
      <c r="A24" s="4">
        <v>23</v>
      </c>
      <c r="B24" s="235"/>
      <c r="C24" s="236"/>
      <c r="D24" s="236"/>
      <c r="E24" s="72"/>
      <c r="F24" s="2" t="str">
        <f t="shared" si="1"/>
        <v>  ()</v>
      </c>
      <c r="G24" s="233"/>
    </row>
    <row r="25" spans="1:7" ht="19.5" customHeight="1" thickBot="1">
      <c r="A25" s="5">
        <v>24</v>
      </c>
      <c r="B25" s="235"/>
      <c r="C25" s="236"/>
      <c r="D25" s="236"/>
      <c r="E25" s="73"/>
      <c r="F25" s="6" t="str">
        <f t="shared" si="1"/>
        <v>  ()</v>
      </c>
      <c r="G25" s="234"/>
    </row>
    <row r="26" ht="13.5" thickTop="1"/>
  </sheetData>
  <sheetProtection sheet="1"/>
  <printOptions horizontalCentered="1" verticalCentered="1"/>
  <pageMargins left="0" right="0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C31" sqref="C31"/>
    </sheetView>
  </sheetViews>
  <sheetFormatPr defaultColWidth="10.421875" defaultRowHeight="12.75"/>
  <cols>
    <col min="1" max="1" width="5.421875" style="32" customWidth="1"/>
    <col min="2" max="2" width="8.00390625" style="32" bestFit="1" customWidth="1"/>
    <col min="3" max="3" width="5.421875" style="32" customWidth="1"/>
    <col min="4" max="4" width="33.57421875" style="32" customWidth="1"/>
    <col min="5" max="5" width="4.140625" style="32" customWidth="1"/>
    <col min="6" max="6" width="33.57421875" style="32" customWidth="1"/>
    <col min="7" max="9" width="4.421875" style="32" customWidth="1"/>
    <col min="10" max="10" width="7.8515625" style="32" customWidth="1"/>
    <col min="11" max="19" width="4.421875" style="32" customWidth="1"/>
    <col min="20" max="16384" width="10.421875" style="13" customWidth="1"/>
  </cols>
  <sheetData>
    <row r="1" spans="1:21" ht="39.75" customHeight="1" thickBot="1" thickTop="1">
      <c r="A1" s="9" t="s">
        <v>1</v>
      </c>
      <c r="B1" s="10" t="s">
        <v>2</v>
      </c>
      <c r="C1" s="10" t="s">
        <v>3</v>
      </c>
      <c r="D1" s="11" t="s">
        <v>4</v>
      </c>
      <c r="E1" s="11" t="s">
        <v>5</v>
      </c>
      <c r="F1" s="11" t="s">
        <v>6</v>
      </c>
      <c r="G1" s="12" t="s">
        <v>7</v>
      </c>
      <c r="H1" s="12"/>
      <c r="I1" s="12"/>
      <c r="J1" s="82" t="s">
        <v>14</v>
      </c>
      <c r="K1" s="106" t="s">
        <v>8</v>
      </c>
      <c r="L1" s="12"/>
      <c r="M1" s="114"/>
      <c r="N1" s="106" t="s">
        <v>9</v>
      </c>
      <c r="O1" s="12"/>
      <c r="P1" s="114"/>
      <c r="Q1" s="106" t="s">
        <v>10</v>
      </c>
      <c r="R1" s="12"/>
      <c r="S1" s="64"/>
      <c r="T1" s="90" t="s">
        <v>27</v>
      </c>
      <c r="U1" s="91" t="s">
        <v>28</v>
      </c>
    </row>
    <row r="2" spans="1:21" ht="18" customHeight="1" thickTop="1">
      <c r="A2" s="14">
        <v>1</v>
      </c>
      <c r="B2" s="15" t="s">
        <v>11</v>
      </c>
      <c r="C2" s="124"/>
      <c r="D2" s="16" t="str">
        <f>IF(Inscriptions_24!F18="  ()",CONCATENATE("Rang ",Inscriptions_24!A18),Inscriptions_24!F18)</f>
        <v>Rang 17</v>
      </c>
      <c r="E2" s="16" t="s">
        <v>5</v>
      </c>
      <c r="F2" s="16" t="str">
        <f>IF(Inscriptions_24!F17="  ()",CONCATENATE("Rang ",Inscriptions_24!A17),Inscriptions_24!F17)</f>
        <v>Rang 16</v>
      </c>
      <c r="G2" s="16">
        <f>IF(K2=M2,"",SUM(IF(K2&gt;M2,1,0),IF(N2&gt;P2,1,0),IF(Q2&lt;=S2,0,1)))</f>
      </c>
      <c r="H2" s="16" t="s">
        <v>12</v>
      </c>
      <c r="I2" s="16">
        <f>IF(K2=M2,"",SUM(IF(K2&lt;M2,1,0),IF(N2&lt;P2,1,0),IF(Q2&gt;=S2,0,1)))</f>
      </c>
      <c r="J2" s="206">
        <f>SUM(U2-T2)</f>
        <v>0</v>
      </c>
      <c r="K2" s="107"/>
      <c r="L2" s="16" t="s">
        <v>12</v>
      </c>
      <c r="M2" s="115"/>
      <c r="N2" s="107"/>
      <c r="O2" s="16" t="s">
        <v>12</v>
      </c>
      <c r="P2" s="115"/>
      <c r="Q2" s="107"/>
      <c r="R2" s="16" t="s">
        <v>12</v>
      </c>
      <c r="S2" s="65"/>
      <c r="T2" s="204"/>
      <c r="U2" s="205"/>
    </row>
    <row r="3" spans="1:21" ht="18" customHeight="1">
      <c r="A3" s="26">
        <v>2</v>
      </c>
      <c r="B3" s="203" t="s">
        <v>11</v>
      </c>
      <c r="C3" s="128"/>
      <c r="D3" s="24" t="str">
        <f>IF(Inscriptions_24!F10="  ()",CONCATENATE("Rang ",Inscriptions_24!A10),Inscriptions_24!F10)</f>
        <v>Rang 9</v>
      </c>
      <c r="E3" s="24" t="s">
        <v>5</v>
      </c>
      <c r="F3" s="24" t="str">
        <f>IF(Inscriptions_24!F25="  ()",CONCATENATE("Rang ",Inscriptions_24!A25),Inscriptions_24!F25)</f>
        <v>Rang 24</v>
      </c>
      <c r="G3" s="24">
        <f>IF(K3=M3,"",SUM(IF(K3&gt;M3,1,0),IF(N3&gt;P3,1,0),IF(Q3&lt;=S3,0,1)))</f>
      </c>
      <c r="H3" s="24" t="s">
        <v>12</v>
      </c>
      <c r="I3" s="24">
        <f>IF(K3=M3,"",SUM(IF(K3&lt;M3,1,0),IF(N3&lt;P3,1,0),IF(Q3&gt;=S3,0,1)))</f>
      </c>
      <c r="J3" s="85">
        <f>SUM(U3-T3)</f>
        <v>0</v>
      </c>
      <c r="K3" s="108"/>
      <c r="L3" s="24" t="s">
        <v>12</v>
      </c>
      <c r="M3" s="116"/>
      <c r="N3" s="108"/>
      <c r="O3" s="24" t="s">
        <v>12</v>
      </c>
      <c r="P3" s="116"/>
      <c r="Q3" s="108"/>
      <c r="R3" s="24" t="s">
        <v>12</v>
      </c>
      <c r="S3" s="66"/>
      <c r="T3" s="96"/>
      <c r="U3" s="97"/>
    </row>
    <row r="4" spans="1:21" ht="18" customHeight="1">
      <c r="A4" s="26">
        <v>3</v>
      </c>
      <c r="B4" s="203" t="s">
        <v>11</v>
      </c>
      <c r="C4" s="128"/>
      <c r="D4" s="28" t="str">
        <f>IF(Inscriptions_24!F22="  ()",CONCATENATE("Rang ",Inscriptions_24!A22),Inscriptions_24!F22)</f>
        <v>Rang 21</v>
      </c>
      <c r="E4" s="24" t="s">
        <v>5</v>
      </c>
      <c r="F4" s="28" t="str">
        <f>IF(Inscriptions_24!F13="  ()",CONCATENATE("Rang ",Inscriptions_24!A13),Inscriptions_24!F13)</f>
        <v>Rang 12</v>
      </c>
      <c r="G4" s="24">
        <f aca="true" t="shared" si="0" ref="G4:G73">IF(K4=M4,"",SUM(IF(K4&gt;M4,1,0),IF(N4&gt;P4,1,0),IF(Q4&lt;=S4,0,1)))</f>
      </c>
      <c r="H4" s="24" t="s">
        <v>12</v>
      </c>
      <c r="I4" s="24">
        <f aca="true" t="shared" si="1" ref="I4:I73">IF(K4=M4,"",SUM(IF(K4&lt;M4,1,0),IF(N4&lt;P4,1,0),IF(Q4&gt;=S4,0,1)))</f>
      </c>
      <c r="J4" s="85">
        <f aca="true" t="shared" si="2" ref="J4:J73">SUM(U4-T4)</f>
        <v>0</v>
      </c>
      <c r="K4" s="111"/>
      <c r="L4" s="24" t="s">
        <v>12</v>
      </c>
      <c r="M4" s="119"/>
      <c r="N4" s="111"/>
      <c r="O4" s="24" t="s">
        <v>12</v>
      </c>
      <c r="P4" s="119"/>
      <c r="Q4" s="111"/>
      <c r="R4" s="24" t="s">
        <v>12</v>
      </c>
      <c r="S4" s="69"/>
      <c r="T4" s="98"/>
      <c r="U4" s="99"/>
    </row>
    <row r="5" spans="1:21" ht="18" customHeight="1">
      <c r="A5" s="29">
        <v>4</v>
      </c>
      <c r="B5" s="27" t="s">
        <v>11</v>
      </c>
      <c r="C5" s="125"/>
      <c r="D5" s="24" t="str">
        <f>IF(Inscriptions_24!F14="  ()",CONCATENATE("Rang ",Inscriptions_24!A14),Inscriptions_24!F14)</f>
        <v>Rang 13</v>
      </c>
      <c r="E5" s="24" t="s">
        <v>5</v>
      </c>
      <c r="F5" s="24" t="str">
        <f>IF(Inscriptions_24!F21="  ()",CONCATENATE("Rang ",Inscriptions_24!A21),Inscriptions_24!F21)</f>
        <v>Rang 20</v>
      </c>
      <c r="G5" s="24">
        <f t="shared" si="0"/>
      </c>
      <c r="H5" s="24" t="s">
        <v>12</v>
      </c>
      <c r="I5" s="24">
        <f t="shared" si="1"/>
      </c>
      <c r="J5" s="85">
        <f t="shared" si="2"/>
        <v>0</v>
      </c>
      <c r="K5" s="108"/>
      <c r="L5" s="24" t="s">
        <v>12</v>
      </c>
      <c r="M5" s="116"/>
      <c r="N5" s="108"/>
      <c r="O5" s="24" t="s">
        <v>12</v>
      </c>
      <c r="P5" s="116"/>
      <c r="Q5" s="108"/>
      <c r="R5" s="24" t="s">
        <v>12</v>
      </c>
      <c r="S5" s="66"/>
      <c r="T5" s="96"/>
      <c r="U5" s="97"/>
    </row>
    <row r="6" spans="1:21" ht="18" customHeight="1">
      <c r="A6" s="29">
        <v>5</v>
      </c>
      <c r="B6" s="27" t="s">
        <v>11</v>
      </c>
      <c r="C6" s="125"/>
      <c r="D6" s="24" t="str">
        <f>IF(Inscriptions_24!F20="  ()",CONCATENATE("Rang ",Inscriptions_24!A20),Inscriptions_24!F20)</f>
        <v>Rang 19</v>
      </c>
      <c r="E6" s="24" t="s">
        <v>5</v>
      </c>
      <c r="F6" s="24" t="str">
        <f>IF(Inscriptions_24!F15="  ()",CONCATENATE("Rang ",Inscriptions_24!A15),Inscriptions_24!F15)</f>
        <v>Rang 14</v>
      </c>
      <c r="G6" s="62">
        <f t="shared" si="0"/>
      </c>
      <c r="H6" s="62" t="s">
        <v>12</v>
      </c>
      <c r="I6" s="62">
        <f t="shared" si="1"/>
      </c>
      <c r="J6" s="88">
        <f t="shared" si="2"/>
        <v>0</v>
      </c>
      <c r="K6" s="112"/>
      <c r="L6" s="62" t="s">
        <v>12</v>
      </c>
      <c r="M6" s="120"/>
      <c r="N6" s="112"/>
      <c r="O6" s="62" t="s">
        <v>12</v>
      </c>
      <c r="P6" s="120"/>
      <c r="Q6" s="112"/>
      <c r="R6" s="62" t="s">
        <v>12</v>
      </c>
      <c r="S6" s="78"/>
      <c r="T6" s="102"/>
      <c r="U6" s="103"/>
    </row>
    <row r="7" spans="1:21" ht="18" customHeight="1">
      <c r="A7" s="76">
        <v>6</v>
      </c>
      <c r="B7" s="77" t="s">
        <v>11</v>
      </c>
      <c r="C7" s="129"/>
      <c r="D7" s="62" t="str">
        <f>IF(Inscriptions_24!F12="  ()",CONCATENATE("Rang ",Inscriptions_24!A12),Inscriptions_24!F12)</f>
        <v>Rang 11</v>
      </c>
      <c r="E7" s="24" t="s">
        <v>5</v>
      </c>
      <c r="F7" s="62" t="str">
        <f>IF(Inscriptions_24!F23="  ()",CONCATENATE("Rang ",Inscriptions_24!A23),Inscriptions_24!F23)</f>
        <v>Rang 22</v>
      </c>
      <c r="G7" s="62">
        <f t="shared" si="0"/>
      </c>
      <c r="H7" s="62" t="s">
        <v>12</v>
      </c>
      <c r="I7" s="62">
        <f t="shared" si="1"/>
      </c>
      <c r="J7" s="88">
        <f t="shared" si="2"/>
        <v>0</v>
      </c>
      <c r="K7" s="112"/>
      <c r="L7" s="62" t="s">
        <v>12</v>
      </c>
      <c r="M7" s="120"/>
      <c r="N7" s="112"/>
      <c r="O7" s="62" t="s">
        <v>12</v>
      </c>
      <c r="P7" s="120"/>
      <c r="Q7" s="112"/>
      <c r="R7" s="62" t="s">
        <v>12</v>
      </c>
      <c r="S7" s="78"/>
      <c r="T7" s="102"/>
      <c r="U7" s="103"/>
    </row>
    <row r="8" spans="1:21" ht="18" customHeight="1">
      <c r="A8" s="76">
        <v>7</v>
      </c>
      <c r="B8" s="77" t="s">
        <v>11</v>
      </c>
      <c r="C8" s="129"/>
      <c r="D8" s="62" t="str">
        <f>IF(Inscriptions_24!F24="  ()",CONCATENATE("Rang ",Inscriptions_24!A24),Inscriptions_24!F24)</f>
        <v>Rang 23</v>
      </c>
      <c r="E8" s="24" t="s">
        <v>5</v>
      </c>
      <c r="F8" s="62" t="str">
        <f>IF(Inscriptions_24!F11="  ()",CONCATENATE("Rang ",Inscriptions_24!A11),Inscriptions_24!F11)</f>
        <v>Rang 10</v>
      </c>
      <c r="G8" s="62">
        <f>IF(K8=M8,"",SUM(IF(K8&gt;M8,1,0),IF(N8&gt;P8,1,0),IF(Q8&lt;=S8,0,1)))</f>
      </c>
      <c r="H8" s="62" t="s">
        <v>12</v>
      </c>
      <c r="I8" s="62">
        <f>IF(K8=M8,"",SUM(IF(K8&lt;M8,1,0),IF(N8&lt;P8,1,0),IF(Q8&gt;=S8,0,1)))</f>
      </c>
      <c r="J8" s="88">
        <f>SUM(U8-T8)</f>
        <v>0</v>
      </c>
      <c r="K8" s="112"/>
      <c r="L8" s="62" t="s">
        <v>12</v>
      </c>
      <c r="M8" s="120"/>
      <c r="N8" s="112"/>
      <c r="O8" s="62" t="s">
        <v>12</v>
      </c>
      <c r="P8" s="120"/>
      <c r="Q8" s="112"/>
      <c r="R8" s="62" t="s">
        <v>12</v>
      </c>
      <c r="S8" s="78"/>
      <c r="T8" s="102"/>
      <c r="U8" s="103"/>
    </row>
    <row r="9" spans="1:21" ht="18" customHeight="1" thickBot="1">
      <c r="A9" s="17">
        <v>8</v>
      </c>
      <c r="B9" s="18" t="s">
        <v>11</v>
      </c>
      <c r="C9" s="126"/>
      <c r="D9" s="19" t="str">
        <f>IF(Inscriptions_24!F16="  ()",CONCATENATE("Rang ",Inscriptions_24!A16),Inscriptions_24!F16)</f>
        <v>Rang 15</v>
      </c>
      <c r="E9" s="19" t="s">
        <v>5</v>
      </c>
      <c r="F9" s="19" t="str">
        <f>IF(Inscriptions_24!F19="  ()",CONCATENATE("Rang ",Inscriptions_24!A19),Inscriptions_24!F19)</f>
        <v>Rang 18</v>
      </c>
      <c r="G9" s="19">
        <f t="shared" si="0"/>
      </c>
      <c r="H9" s="19" t="s">
        <v>12</v>
      </c>
      <c r="I9" s="19">
        <f t="shared" si="1"/>
      </c>
      <c r="J9" s="83">
        <f t="shared" si="2"/>
        <v>0</v>
      </c>
      <c r="K9" s="109"/>
      <c r="L9" s="19" t="s">
        <v>12</v>
      </c>
      <c r="M9" s="117"/>
      <c r="N9" s="109"/>
      <c r="O9" s="19" t="s">
        <v>12</v>
      </c>
      <c r="P9" s="117"/>
      <c r="Q9" s="109"/>
      <c r="R9" s="19" t="s">
        <v>12</v>
      </c>
      <c r="S9" s="67"/>
      <c r="T9" s="92"/>
      <c r="U9" s="93"/>
    </row>
    <row r="10" spans="1:21" ht="18" customHeight="1">
      <c r="A10" s="21">
        <v>9</v>
      </c>
      <c r="B10" s="22" t="s">
        <v>30</v>
      </c>
      <c r="C10" s="127"/>
      <c r="D10" s="24" t="str">
        <f>IF(Inscriptions_24!F2="  ()",CONCATENATE("Rang ",Inscriptions_24!A2),Inscriptions_24!F2)</f>
        <v>Rang 1</v>
      </c>
      <c r="E10" s="23" t="s">
        <v>5</v>
      </c>
      <c r="F10" s="23" t="str">
        <f>IF(G2=I2,CONCATENATE("Vainqueur Match ",A2),IF(G2&gt;I2,D2,F2))</f>
        <v>Vainqueur Match 1</v>
      </c>
      <c r="G10" s="28">
        <f t="shared" si="0"/>
      </c>
      <c r="H10" s="28" t="s">
        <v>12</v>
      </c>
      <c r="I10" s="28">
        <f t="shared" si="1"/>
      </c>
      <c r="J10" s="87">
        <f t="shared" si="2"/>
        <v>0</v>
      </c>
      <c r="K10" s="111"/>
      <c r="L10" s="28" t="s">
        <v>12</v>
      </c>
      <c r="M10" s="119"/>
      <c r="N10" s="111"/>
      <c r="O10" s="28" t="s">
        <v>12</v>
      </c>
      <c r="P10" s="119"/>
      <c r="Q10" s="111"/>
      <c r="R10" s="28" t="s">
        <v>12</v>
      </c>
      <c r="S10" s="69"/>
      <c r="T10" s="100"/>
      <c r="U10" s="101"/>
    </row>
    <row r="11" spans="1:21" ht="18" customHeight="1">
      <c r="A11" s="26">
        <v>10</v>
      </c>
      <c r="B11" s="27" t="s">
        <v>30</v>
      </c>
      <c r="C11" s="128"/>
      <c r="D11" s="28" t="str">
        <f>IF(G3=I3,CONCATENATE("Vainqueur Match ",A3),IF(G3&gt;I3,D3,F3))</f>
        <v>Vainqueur Match 2</v>
      </c>
      <c r="E11" s="24" t="s">
        <v>5</v>
      </c>
      <c r="F11" s="28" t="str">
        <f>IF(Inscriptions_24!F9="  ()",CONCATENATE("Rang ",Inscriptions_24!A9),Inscriptions_24!F9)</f>
        <v>Rang 8</v>
      </c>
      <c r="G11" s="24">
        <f t="shared" si="0"/>
      </c>
      <c r="H11" s="24" t="s">
        <v>12</v>
      </c>
      <c r="I11" s="24">
        <f t="shared" si="1"/>
      </c>
      <c r="J11" s="85">
        <f t="shared" si="2"/>
        <v>0</v>
      </c>
      <c r="K11" s="111"/>
      <c r="L11" s="24" t="s">
        <v>12</v>
      </c>
      <c r="M11" s="119"/>
      <c r="N11" s="111"/>
      <c r="O11" s="24" t="s">
        <v>12</v>
      </c>
      <c r="P11" s="119"/>
      <c r="Q11" s="111"/>
      <c r="R11" s="24" t="s">
        <v>12</v>
      </c>
      <c r="S11" s="69"/>
      <c r="T11" s="96"/>
      <c r="U11" s="97"/>
    </row>
    <row r="12" spans="1:21" ht="18" customHeight="1">
      <c r="A12" s="26">
        <v>11</v>
      </c>
      <c r="B12" s="27" t="s">
        <v>30</v>
      </c>
      <c r="C12" s="128"/>
      <c r="D12" s="28" t="str">
        <f>IF(Inscriptions_24!F6="  ()",CONCATENATE("Rang ",Inscriptions_24!A6),Inscriptions_24!F6)</f>
        <v>Rang 5</v>
      </c>
      <c r="E12" s="24" t="s">
        <v>5</v>
      </c>
      <c r="F12" s="28" t="str">
        <f>IF(G4=I4,CONCATENATE("Vainqueur Match ",A4),IF(G4&gt;I4,D4,F4))</f>
        <v>Vainqueur Match 3</v>
      </c>
      <c r="G12" s="24">
        <f t="shared" si="0"/>
      </c>
      <c r="H12" s="24" t="s">
        <v>12</v>
      </c>
      <c r="I12" s="24">
        <f t="shared" si="1"/>
      </c>
      <c r="J12" s="85">
        <f t="shared" si="2"/>
        <v>0</v>
      </c>
      <c r="K12" s="111"/>
      <c r="L12" s="24" t="s">
        <v>12</v>
      </c>
      <c r="M12" s="119"/>
      <c r="N12" s="111"/>
      <c r="O12" s="24" t="s">
        <v>12</v>
      </c>
      <c r="P12" s="119"/>
      <c r="Q12" s="111"/>
      <c r="R12" s="24" t="s">
        <v>12</v>
      </c>
      <c r="S12" s="69"/>
      <c r="T12" s="96"/>
      <c r="U12" s="97"/>
    </row>
    <row r="13" spans="1:21" ht="18" customHeight="1">
      <c r="A13" s="29">
        <v>12</v>
      </c>
      <c r="B13" s="27" t="s">
        <v>30</v>
      </c>
      <c r="C13" s="125"/>
      <c r="D13" s="28" t="str">
        <f>IF(G5=I5,CONCATENATE("Vainqueur Match ",A5),IF(G5&gt;I5,D5,F5))</f>
        <v>Vainqueur Match 4</v>
      </c>
      <c r="E13" s="24" t="s">
        <v>5</v>
      </c>
      <c r="F13" s="24" t="str">
        <f>IF(Inscriptions_24!F5="  ()",CONCATENATE("Rang ",Inscriptions_24!A5),Inscriptions_24!F5)</f>
        <v>Rang 4</v>
      </c>
      <c r="G13" s="24">
        <f t="shared" si="0"/>
      </c>
      <c r="H13" s="24" t="s">
        <v>12</v>
      </c>
      <c r="I13" s="24">
        <f t="shared" si="1"/>
      </c>
      <c r="J13" s="85">
        <f t="shared" si="2"/>
        <v>0</v>
      </c>
      <c r="K13" s="108"/>
      <c r="L13" s="24" t="s">
        <v>12</v>
      </c>
      <c r="M13" s="116"/>
      <c r="N13" s="108"/>
      <c r="O13" s="24" t="s">
        <v>12</v>
      </c>
      <c r="P13" s="116"/>
      <c r="Q13" s="108"/>
      <c r="R13" s="24" t="s">
        <v>12</v>
      </c>
      <c r="S13" s="66"/>
      <c r="T13" s="96"/>
      <c r="U13" s="97"/>
    </row>
    <row r="14" spans="1:21" ht="18" customHeight="1">
      <c r="A14" s="29">
        <v>13</v>
      </c>
      <c r="B14" s="27" t="s">
        <v>30</v>
      </c>
      <c r="C14" s="125"/>
      <c r="D14" s="24" t="str">
        <f>IF(Inscriptions_24!F4="  ()",CONCATENATE("Rang ",Inscriptions_24!A4),Inscriptions_24!F4)</f>
        <v>Rang 3</v>
      </c>
      <c r="E14" s="24" t="s">
        <v>5</v>
      </c>
      <c r="F14" s="24" t="str">
        <f>IF(G6=I6,CONCATENATE("Vainqueur Match ",A6),IF(G6&gt;I6,D6,F6))</f>
        <v>Vainqueur Match 5</v>
      </c>
      <c r="G14" s="24">
        <f t="shared" si="0"/>
      </c>
      <c r="H14" s="24" t="s">
        <v>12</v>
      </c>
      <c r="I14" s="24">
        <f t="shared" si="1"/>
      </c>
      <c r="J14" s="85">
        <f t="shared" si="2"/>
        <v>0</v>
      </c>
      <c r="K14" s="108"/>
      <c r="L14" s="24" t="s">
        <v>12</v>
      </c>
      <c r="M14" s="116"/>
      <c r="N14" s="108"/>
      <c r="O14" s="24" t="s">
        <v>12</v>
      </c>
      <c r="P14" s="116"/>
      <c r="Q14" s="108"/>
      <c r="R14" s="24" t="s">
        <v>12</v>
      </c>
      <c r="S14" s="66"/>
      <c r="T14" s="96"/>
      <c r="U14" s="97"/>
    </row>
    <row r="15" spans="1:21" ht="18" customHeight="1">
      <c r="A15" s="29">
        <v>14</v>
      </c>
      <c r="B15" s="27" t="s">
        <v>30</v>
      </c>
      <c r="C15" s="125"/>
      <c r="D15" s="24" t="str">
        <f>IF(G7=I7,CONCATENATE("Vainqueur Match ",A7),IF(G7&gt;I7,D7,F7))</f>
        <v>Vainqueur Match 6</v>
      </c>
      <c r="E15" s="24" t="s">
        <v>5</v>
      </c>
      <c r="F15" s="24" t="str">
        <f>IF(Inscriptions_24!F7="  ()",CONCATENATE("Rang ",Inscriptions_24!A7),Inscriptions_24!F7)</f>
        <v>Rang 6</v>
      </c>
      <c r="G15" s="24">
        <f t="shared" si="0"/>
      </c>
      <c r="H15" s="24" t="s">
        <v>12</v>
      </c>
      <c r="I15" s="24">
        <f t="shared" si="1"/>
      </c>
      <c r="J15" s="85">
        <f t="shared" si="2"/>
        <v>0</v>
      </c>
      <c r="K15" s="108"/>
      <c r="L15" s="24" t="s">
        <v>12</v>
      </c>
      <c r="M15" s="116"/>
      <c r="N15" s="108"/>
      <c r="O15" s="24" t="s">
        <v>12</v>
      </c>
      <c r="P15" s="116"/>
      <c r="Q15" s="108"/>
      <c r="R15" s="24" t="s">
        <v>12</v>
      </c>
      <c r="S15" s="66"/>
      <c r="T15" s="96"/>
      <c r="U15" s="97"/>
    </row>
    <row r="16" spans="1:21" ht="18" customHeight="1">
      <c r="A16" s="29">
        <v>15</v>
      </c>
      <c r="B16" s="27" t="s">
        <v>30</v>
      </c>
      <c r="C16" s="125"/>
      <c r="D16" s="24" t="str">
        <f>IF(Inscriptions_24!F8="  ()",CONCATENATE("Rang ",Inscriptions_24!A8),Inscriptions_24!F8)</f>
        <v>Rang 7</v>
      </c>
      <c r="E16" s="24" t="s">
        <v>5</v>
      </c>
      <c r="F16" s="24" t="str">
        <f>IF(G8=I8,CONCATENATE("Vainqueur Match ",A8),IF(G8&gt;I8,D8,F8))</f>
        <v>Vainqueur Match 7</v>
      </c>
      <c r="G16" s="24">
        <f t="shared" si="0"/>
      </c>
      <c r="H16" s="24" t="s">
        <v>12</v>
      </c>
      <c r="I16" s="24">
        <f t="shared" si="1"/>
      </c>
      <c r="J16" s="85">
        <f t="shared" si="2"/>
        <v>0</v>
      </c>
      <c r="K16" s="108"/>
      <c r="L16" s="24" t="s">
        <v>12</v>
      </c>
      <c r="M16" s="116"/>
      <c r="N16" s="108"/>
      <c r="O16" s="24" t="s">
        <v>12</v>
      </c>
      <c r="P16" s="116"/>
      <c r="Q16" s="108"/>
      <c r="R16" s="24" t="s">
        <v>12</v>
      </c>
      <c r="S16" s="66"/>
      <c r="T16" s="96"/>
      <c r="U16" s="97"/>
    </row>
    <row r="17" spans="1:21" ht="18" customHeight="1" thickBot="1">
      <c r="A17" s="17">
        <v>16</v>
      </c>
      <c r="B17" s="18" t="s">
        <v>30</v>
      </c>
      <c r="C17" s="126"/>
      <c r="D17" s="24" t="str">
        <f>IF(G9=I9,CONCATENATE("Vainqueur Match ",A9),IF(G9&gt;I9,D9,F9))</f>
        <v>Vainqueur Match 8</v>
      </c>
      <c r="E17" s="19" t="s">
        <v>5</v>
      </c>
      <c r="F17" s="19" t="str">
        <f>IF(Inscriptions_24!F3="  ()",CONCATENATE("Rang ",Inscriptions_24!A3),Inscriptions_24!F3)</f>
        <v>Rang 2</v>
      </c>
      <c r="G17" s="19">
        <f t="shared" si="0"/>
      </c>
      <c r="H17" s="19" t="s">
        <v>12</v>
      </c>
      <c r="I17" s="19">
        <f t="shared" si="1"/>
      </c>
      <c r="J17" s="83">
        <f t="shared" si="2"/>
        <v>0</v>
      </c>
      <c r="K17" s="109"/>
      <c r="L17" s="19" t="s">
        <v>12</v>
      </c>
      <c r="M17" s="117"/>
      <c r="N17" s="109"/>
      <c r="O17" s="19" t="s">
        <v>12</v>
      </c>
      <c r="P17" s="117"/>
      <c r="Q17" s="109"/>
      <c r="R17" s="19" t="s">
        <v>12</v>
      </c>
      <c r="S17" s="67"/>
      <c r="T17" s="92"/>
      <c r="U17" s="93"/>
    </row>
    <row r="18" spans="1:21" ht="18" customHeight="1">
      <c r="A18" s="21">
        <v>17</v>
      </c>
      <c r="B18" s="22" t="s">
        <v>31</v>
      </c>
      <c r="C18" s="127"/>
      <c r="D18" s="23" t="str">
        <f>IF(G9=I9,CONCATENATE("Perdant Match ",A9),IF(G9&lt;I9,D9,F9))</f>
        <v>Perdant Match 8</v>
      </c>
      <c r="E18" s="23" t="s">
        <v>5</v>
      </c>
      <c r="F18" s="23" t="str">
        <f>IF(G10=I10,CONCATENATE("Perdant Match ",A10),IF(G10&lt;I10,D10,F10))</f>
        <v>Perdant Match 9</v>
      </c>
      <c r="G18" s="23">
        <f t="shared" si="0"/>
      </c>
      <c r="H18" s="23" t="s">
        <v>12</v>
      </c>
      <c r="I18" s="23">
        <f t="shared" si="1"/>
      </c>
      <c r="J18" s="84">
        <f t="shared" si="2"/>
        <v>0</v>
      </c>
      <c r="K18" s="110"/>
      <c r="L18" s="23" t="s">
        <v>12</v>
      </c>
      <c r="M18" s="118"/>
      <c r="N18" s="110"/>
      <c r="O18" s="23" t="s">
        <v>12</v>
      </c>
      <c r="P18" s="118"/>
      <c r="Q18" s="110"/>
      <c r="R18" s="23" t="s">
        <v>12</v>
      </c>
      <c r="S18" s="68"/>
      <c r="T18" s="94"/>
      <c r="U18" s="95"/>
    </row>
    <row r="19" spans="1:21" ht="18" customHeight="1">
      <c r="A19" s="26">
        <v>18</v>
      </c>
      <c r="B19" s="203" t="s">
        <v>31</v>
      </c>
      <c r="C19" s="128"/>
      <c r="D19" s="24" t="str">
        <f>IF(G11=I11,CONCATENATE("Perdant Match ",A11),IF(G11&lt;I11,D11,F11))</f>
        <v>Perdant Match 10</v>
      </c>
      <c r="E19" s="24" t="s">
        <v>5</v>
      </c>
      <c r="F19" s="24" t="str">
        <f>IF(G8=I8,CONCATENATE("Perdant Match ",A8),IF(G8&lt;I8,D8,F8))</f>
        <v>Perdant Match 7</v>
      </c>
      <c r="G19" s="24">
        <f>IF(K19=M19,"",SUM(IF(K19&gt;M19,1,0),IF(N19&gt;P19,1,0),IF(Q19&lt;=S19,0,1)))</f>
      </c>
      <c r="H19" s="24" t="s">
        <v>12</v>
      </c>
      <c r="I19" s="24">
        <f>IF(K19=M19,"",SUM(IF(K19&lt;M19,1,0),IF(N19&lt;P19,1,0),IF(Q19&gt;=S19,0,1)))</f>
      </c>
      <c r="J19" s="85">
        <f>SUM(U19-T19)</f>
        <v>0</v>
      </c>
      <c r="K19" s="108"/>
      <c r="L19" s="24" t="s">
        <v>12</v>
      </c>
      <c r="M19" s="116"/>
      <c r="N19" s="108"/>
      <c r="O19" s="24" t="s">
        <v>12</v>
      </c>
      <c r="P19" s="116"/>
      <c r="Q19" s="108"/>
      <c r="R19" s="24" t="s">
        <v>12</v>
      </c>
      <c r="S19" s="66"/>
      <c r="T19" s="96"/>
      <c r="U19" s="97"/>
    </row>
    <row r="20" spans="1:21" ht="18" customHeight="1">
      <c r="A20" s="26">
        <v>19</v>
      </c>
      <c r="B20" s="27" t="s">
        <v>31</v>
      </c>
      <c r="C20" s="125"/>
      <c r="D20" s="24" t="str">
        <f>IF(G7=I7,CONCATENATE("Perdant Match ",A7),IF(G7&lt;I7,D7,F7))</f>
        <v>Perdant Match 6</v>
      </c>
      <c r="E20" s="24" t="s">
        <v>5</v>
      </c>
      <c r="F20" s="24" t="str">
        <f>IF(G12=I12,CONCATENATE("Perdant Match ",A12),IF(G12&lt;I12,D12,F12))</f>
        <v>Perdant Match 11</v>
      </c>
      <c r="G20" s="24">
        <f t="shared" si="0"/>
      </c>
      <c r="H20" s="24" t="s">
        <v>12</v>
      </c>
      <c r="I20" s="24">
        <f t="shared" si="1"/>
      </c>
      <c r="J20" s="85">
        <f t="shared" si="2"/>
        <v>0</v>
      </c>
      <c r="K20" s="108"/>
      <c r="L20" s="24" t="s">
        <v>12</v>
      </c>
      <c r="M20" s="116"/>
      <c r="N20" s="108"/>
      <c r="O20" s="24" t="s">
        <v>12</v>
      </c>
      <c r="P20" s="116"/>
      <c r="Q20" s="108"/>
      <c r="R20" s="24" t="s">
        <v>12</v>
      </c>
      <c r="S20" s="66"/>
      <c r="T20" s="96"/>
      <c r="U20" s="97"/>
    </row>
    <row r="21" spans="1:21" ht="18" customHeight="1">
      <c r="A21" s="29">
        <v>20</v>
      </c>
      <c r="B21" s="27" t="s">
        <v>31</v>
      </c>
      <c r="C21" s="125"/>
      <c r="D21" s="24" t="str">
        <f>IF(G13=I13,CONCATENATE("Perdant Match ",A13),IF(G13&lt;I13,D13,F13))</f>
        <v>Perdant Match 12</v>
      </c>
      <c r="E21" s="24" t="s">
        <v>5</v>
      </c>
      <c r="F21" s="24" t="str">
        <f>IF(G6=I6,CONCATENATE("Perdant Match ",A6),IF(G6&lt;I6,D6,F6))</f>
        <v>Perdant Match 5</v>
      </c>
      <c r="G21" s="24">
        <f t="shared" si="0"/>
      </c>
      <c r="H21" s="24" t="s">
        <v>12</v>
      </c>
      <c r="I21" s="24">
        <f t="shared" si="1"/>
      </c>
      <c r="J21" s="85">
        <f t="shared" si="2"/>
        <v>0</v>
      </c>
      <c r="K21" s="108"/>
      <c r="L21" s="24" t="s">
        <v>12</v>
      </c>
      <c r="M21" s="116"/>
      <c r="N21" s="108"/>
      <c r="O21" s="24" t="s">
        <v>12</v>
      </c>
      <c r="P21" s="116"/>
      <c r="Q21" s="108"/>
      <c r="R21" s="24" t="s">
        <v>12</v>
      </c>
      <c r="S21" s="66"/>
      <c r="T21" s="96"/>
      <c r="U21" s="97"/>
    </row>
    <row r="22" spans="1:21" ht="18" customHeight="1">
      <c r="A22" s="76">
        <v>21</v>
      </c>
      <c r="B22" s="77" t="s">
        <v>31</v>
      </c>
      <c r="C22" s="129"/>
      <c r="D22" s="62" t="str">
        <f>IF(G5=I5,CONCATENATE("Perdant Match ",A5),IF(G5&lt;I5,D5,F5))</f>
        <v>Perdant Match 4</v>
      </c>
      <c r="E22" s="24" t="s">
        <v>5</v>
      </c>
      <c r="F22" s="62" t="str">
        <f>IF(G14=I14,CONCATENATE("Perdant Match ",A14),IF(G14&lt;I14,D14,F14))</f>
        <v>Perdant Match 13</v>
      </c>
      <c r="G22" s="24">
        <f t="shared" si="0"/>
      </c>
      <c r="H22" s="24" t="s">
        <v>12</v>
      </c>
      <c r="I22" s="24">
        <f t="shared" si="1"/>
      </c>
      <c r="J22" s="85">
        <f t="shared" si="2"/>
        <v>0</v>
      </c>
      <c r="K22" s="112"/>
      <c r="L22" s="24" t="s">
        <v>12</v>
      </c>
      <c r="M22" s="120"/>
      <c r="N22" s="112"/>
      <c r="O22" s="24" t="s">
        <v>12</v>
      </c>
      <c r="P22" s="120"/>
      <c r="Q22" s="112"/>
      <c r="R22" s="24" t="s">
        <v>12</v>
      </c>
      <c r="S22" s="78"/>
      <c r="T22" s="102"/>
      <c r="U22" s="103"/>
    </row>
    <row r="23" spans="1:21" ht="18" customHeight="1">
      <c r="A23" s="76">
        <v>22</v>
      </c>
      <c r="B23" s="77" t="s">
        <v>31</v>
      </c>
      <c r="C23" s="129"/>
      <c r="D23" s="62" t="str">
        <f>IF(G15=I15,CONCATENATE("Perdant Match ",A15),IF(G15&lt;I15,D15,F15))</f>
        <v>Perdant Match 14</v>
      </c>
      <c r="E23" s="24" t="s">
        <v>5</v>
      </c>
      <c r="F23" s="62" t="str">
        <f>IF(G4=I4,CONCATENATE("Perdant Match ",A4),IF(G4&lt;I4,D4,F4))</f>
        <v>Perdant Match 3</v>
      </c>
      <c r="G23" s="24">
        <f t="shared" si="0"/>
      </c>
      <c r="H23" s="24" t="s">
        <v>12</v>
      </c>
      <c r="I23" s="24">
        <f t="shared" si="1"/>
      </c>
      <c r="J23" s="85">
        <f t="shared" si="2"/>
        <v>0</v>
      </c>
      <c r="K23" s="112"/>
      <c r="L23" s="24" t="s">
        <v>12</v>
      </c>
      <c r="M23" s="120"/>
      <c r="N23" s="112"/>
      <c r="O23" s="24" t="s">
        <v>12</v>
      </c>
      <c r="P23" s="120"/>
      <c r="Q23" s="112"/>
      <c r="R23" s="24" t="s">
        <v>12</v>
      </c>
      <c r="S23" s="78"/>
      <c r="T23" s="102"/>
      <c r="U23" s="103"/>
    </row>
    <row r="24" spans="1:21" ht="18" customHeight="1">
      <c r="A24" s="76">
        <v>23</v>
      </c>
      <c r="B24" s="77" t="s">
        <v>31</v>
      </c>
      <c r="C24" s="129"/>
      <c r="D24" s="62" t="str">
        <f>IF(G3=I3,CONCATENATE("Perdant Match ",A3),IF(G3&lt;I3,D3,F3))</f>
        <v>Perdant Match 2</v>
      </c>
      <c r="E24" s="24" t="s">
        <v>5</v>
      </c>
      <c r="F24" s="62" t="str">
        <f>IF(G16=I16,CONCATENATE("Perdant Match ",A16),IF(G16&lt;I16,D16,F16))</f>
        <v>Perdant Match 15</v>
      </c>
      <c r="G24" s="24">
        <f>IF(K24=M24,"",SUM(IF(K24&gt;M24,1,0),IF(N24&gt;P24,1,0),IF(Q24&lt;=S24,0,1)))</f>
      </c>
      <c r="H24" s="24" t="s">
        <v>12</v>
      </c>
      <c r="I24" s="24">
        <f>IF(K24=M24,"",SUM(IF(K24&lt;M24,1,0),IF(N24&lt;P24,1,0),IF(Q24&gt;=S24,0,1)))</f>
      </c>
      <c r="J24" s="85">
        <f>SUM(U24-T24)</f>
        <v>0</v>
      </c>
      <c r="K24" s="112"/>
      <c r="L24" s="24" t="s">
        <v>12</v>
      </c>
      <c r="M24" s="120"/>
      <c r="N24" s="112"/>
      <c r="O24" s="24" t="s">
        <v>12</v>
      </c>
      <c r="P24" s="120"/>
      <c r="Q24" s="112"/>
      <c r="R24" s="24" t="s">
        <v>12</v>
      </c>
      <c r="S24" s="78"/>
      <c r="T24" s="102"/>
      <c r="U24" s="103"/>
    </row>
    <row r="25" spans="1:21" ht="18" customHeight="1" thickBot="1">
      <c r="A25" s="17">
        <v>24</v>
      </c>
      <c r="B25" s="18" t="s">
        <v>31</v>
      </c>
      <c r="C25" s="126"/>
      <c r="D25" s="19" t="str">
        <f>IF(G17=I17,CONCATENATE("Perdant Match ",A17),IF(G17&lt;I17,D17,F17))</f>
        <v>Perdant Match 16</v>
      </c>
      <c r="E25" s="19" t="s">
        <v>5</v>
      </c>
      <c r="F25" s="19" t="str">
        <f>IF(G2=I2,CONCATENATE("Perdant Match ",A2),IF(G2&lt;I2,D2,F2))</f>
        <v>Perdant Match 1</v>
      </c>
      <c r="G25" s="19">
        <f t="shared" si="0"/>
      </c>
      <c r="H25" s="19" t="s">
        <v>12</v>
      </c>
      <c r="I25" s="19">
        <f t="shared" si="1"/>
      </c>
      <c r="J25" s="83">
        <f t="shared" si="2"/>
        <v>0</v>
      </c>
      <c r="K25" s="109"/>
      <c r="L25" s="19" t="s">
        <v>12</v>
      </c>
      <c r="M25" s="117"/>
      <c r="N25" s="109"/>
      <c r="O25" s="19" t="s">
        <v>12</v>
      </c>
      <c r="P25" s="117"/>
      <c r="Q25" s="109"/>
      <c r="R25" s="19" t="s">
        <v>12</v>
      </c>
      <c r="S25" s="67"/>
      <c r="T25" s="92"/>
      <c r="U25" s="93"/>
    </row>
    <row r="26" spans="1:21" ht="18" customHeight="1">
      <c r="A26" s="21">
        <v>25</v>
      </c>
      <c r="B26" s="22" t="s">
        <v>32</v>
      </c>
      <c r="C26" s="127"/>
      <c r="D26" s="24" t="str">
        <f>IF(G10=I10,CONCATENATE("Vainqueur Match ",A10),IF(G10&gt;I10,D10,F10))</f>
        <v>Vainqueur Match 9</v>
      </c>
      <c r="E26" s="24" t="s">
        <v>5</v>
      </c>
      <c r="F26" s="23" t="str">
        <f>IF(G11=I11,CONCATENATE("Vainqueur Match ",A11),IF(G11&gt;I11,D11,F11))</f>
        <v>Vainqueur Match 10</v>
      </c>
      <c r="G26" s="23">
        <f t="shared" si="0"/>
      </c>
      <c r="H26" s="23" t="s">
        <v>12</v>
      </c>
      <c r="I26" s="23">
        <f t="shared" si="1"/>
      </c>
      <c r="J26" s="84">
        <f t="shared" si="2"/>
        <v>0</v>
      </c>
      <c r="K26" s="110"/>
      <c r="L26" s="24" t="s">
        <v>12</v>
      </c>
      <c r="M26" s="118"/>
      <c r="N26" s="110"/>
      <c r="O26" s="24" t="s">
        <v>12</v>
      </c>
      <c r="P26" s="118"/>
      <c r="Q26" s="110"/>
      <c r="R26" s="24" t="s">
        <v>12</v>
      </c>
      <c r="S26" s="68"/>
      <c r="T26" s="94"/>
      <c r="U26" s="95"/>
    </row>
    <row r="27" spans="1:21" ht="18" customHeight="1">
      <c r="A27" s="29">
        <v>26</v>
      </c>
      <c r="B27" s="27" t="s">
        <v>32</v>
      </c>
      <c r="C27" s="125"/>
      <c r="D27" s="24" t="str">
        <f>IF(G12=I12,CONCATENATE("Vainqueur Match ",A12),IF(G12&gt;I12,D12,F12))</f>
        <v>Vainqueur Match 11</v>
      </c>
      <c r="E27" s="24" t="s">
        <v>5</v>
      </c>
      <c r="F27" s="24" t="str">
        <f>IF(G13=I13,CONCATENATE("Vainqueur Match ",A13),IF(G13&gt;I13,D13,F13))</f>
        <v>Vainqueur Match 12</v>
      </c>
      <c r="G27" s="24">
        <f t="shared" si="0"/>
      </c>
      <c r="H27" s="24" t="s">
        <v>12</v>
      </c>
      <c r="I27" s="24">
        <f t="shared" si="1"/>
      </c>
      <c r="J27" s="85">
        <f t="shared" si="2"/>
        <v>0</v>
      </c>
      <c r="K27" s="108"/>
      <c r="L27" s="24" t="s">
        <v>12</v>
      </c>
      <c r="M27" s="116"/>
      <c r="N27" s="108"/>
      <c r="O27" s="24" t="s">
        <v>12</v>
      </c>
      <c r="P27" s="116"/>
      <c r="Q27" s="108"/>
      <c r="R27" s="24" t="s">
        <v>12</v>
      </c>
      <c r="S27" s="66"/>
      <c r="T27" s="96"/>
      <c r="U27" s="97"/>
    </row>
    <row r="28" spans="1:21" ht="18" customHeight="1">
      <c r="A28" s="29">
        <v>27</v>
      </c>
      <c r="B28" s="27" t="s">
        <v>32</v>
      </c>
      <c r="C28" s="125"/>
      <c r="D28" s="24" t="str">
        <f>IF(G14=I14,CONCATENATE("Vainqueur Match ",A14),IF(G14&gt;I14,D14,F14))</f>
        <v>Vainqueur Match 13</v>
      </c>
      <c r="E28" s="24" t="s">
        <v>5</v>
      </c>
      <c r="F28" s="24" t="str">
        <f>IF(G15=I15,CONCATENATE("Vainqueur Match ",A15),IF(G15&gt;I15,D15,F15))</f>
        <v>Vainqueur Match 14</v>
      </c>
      <c r="G28" s="24">
        <f t="shared" si="0"/>
      </c>
      <c r="H28" s="24" t="s">
        <v>12</v>
      </c>
      <c r="I28" s="24">
        <f t="shared" si="1"/>
      </c>
      <c r="J28" s="85">
        <f t="shared" si="2"/>
        <v>0</v>
      </c>
      <c r="K28" s="108"/>
      <c r="L28" s="24" t="s">
        <v>12</v>
      </c>
      <c r="M28" s="116"/>
      <c r="N28" s="108"/>
      <c r="O28" s="24" t="s">
        <v>12</v>
      </c>
      <c r="P28" s="116"/>
      <c r="Q28" s="108"/>
      <c r="R28" s="24" t="s">
        <v>12</v>
      </c>
      <c r="S28" s="66"/>
      <c r="T28" s="96"/>
      <c r="U28" s="97"/>
    </row>
    <row r="29" spans="1:21" ht="18" customHeight="1" thickBot="1">
      <c r="A29" s="17">
        <v>28</v>
      </c>
      <c r="B29" s="18" t="s">
        <v>32</v>
      </c>
      <c r="C29" s="126"/>
      <c r="D29" s="19" t="str">
        <f>IF(G16=I16,CONCATENATE("Vainqueur Match ",A16),IF(G16&gt;I16,D16,F16))</f>
        <v>Vainqueur Match 15</v>
      </c>
      <c r="E29" s="19" t="s">
        <v>5</v>
      </c>
      <c r="F29" s="19" t="str">
        <f>IF(G17=I17,CONCATENATE("Vainqueur Match ",A17),IF(G17&gt;I17,D17,F17))</f>
        <v>Vainqueur Match 16</v>
      </c>
      <c r="G29" s="19">
        <f t="shared" si="0"/>
      </c>
      <c r="H29" s="19" t="s">
        <v>12</v>
      </c>
      <c r="I29" s="19">
        <f t="shared" si="1"/>
      </c>
      <c r="J29" s="83">
        <f t="shared" si="2"/>
        <v>0</v>
      </c>
      <c r="K29" s="109"/>
      <c r="L29" s="19" t="s">
        <v>12</v>
      </c>
      <c r="M29" s="117"/>
      <c r="N29" s="109"/>
      <c r="O29" s="19" t="s">
        <v>12</v>
      </c>
      <c r="P29" s="117"/>
      <c r="Q29" s="109"/>
      <c r="R29" s="19" t="s">
        <v>12</v>
      </c>
      <c r="S29" s="67"/>
      <c r="T29" s="92"/>
      <c r="U29" s="93"/>
    </row>
    <row r="30" spans="1:21" ht="18" customHeight="1">
      <c r="A30" s="210">
        <v>29</v>
      </c>
      <c r="B30" s="211" t="s">
        <v>57</v>
      </c>
      <c r="C30" s="212"/>
      <c r="D30" s="213" t="str">
        <f>IF(G25=I25,CONCATENATE("Perdant Match ",A25),IF(G25&lt;I25,D25,F25))</f>
        <v>Perdant Match 24</v>
      </c>
      <c r="E30" s="213" t="s">
        <v>5</v>
      </c>
      <c r="F30" s="213" t="str">
        <f>IF(G24=I24,CONCATENATE("Perdant Match ",A24),IF(G24&lt;I24,D24,F24))</f>
        <v>Perdant Match 23</v>
      </c>
      <c r="G30" s="213">
        <f t="shared" si="0"/>
      </c>
      <c r="H30" s="213" t="s">
        <v>12</v>
      </c>
      <c r="I30" s="213">
        <f t="shared" si="1"/>
      </c>
      <c r="J30" s="214">
        <f t="shared" si="2"/>
        <v>0</v>
      </c>
      <c r="K30" s="215"/>
      <c r="L30" s="213" t="s">
        <v>12</v>
      </c>
      <c r="M30" s="216"/>
      <c r="N30" s="215"/>
      <c r="O30" s="213" t="s">
        <v>12</v>
      </c>
      <c r="P30" s="216"/>
      <c r="Q30" s="215"/>
      <c r="R30" s="213" t="s">
        <v>12</v>
      </c>
      <c r="S30" s="216"/>
      <c r="T30" s="217"/>
      <c r="U30" s="218"/>
    </row>
    <row r="31" spans="1:21" ht="18" customHeight="1">
      <c r="A31" s="29">
        <v>30</v>
      </c>
      <c r="B31" s="27" t="s">
        <v>57</v>
      </c>
      <c r="C31" s="125"/>
      <c r="D31" s="24" t="str">
        <f>IF(G23=I23,CONCATENATE("Perdant Match ",A23),IF(G23&lt;I23,D23,F23))</f>
        <v>Perdant Match 22</v>
      </c>
      <c r="E31" s="24" t="s">
        <v>5</v>
      </c>
      <c r="F31" s="24" t="str">
        <f>IF(G22=I22,CONCATENATE("Perdant Match ",A22),IF(G22&lt;I22,D22,F22))</f>
        <v>Perdant Match 21</v>
      </c>
      <c r="G31" s="24">
        <f>IF(K31=M31,"",SUM(IF(K31&gt;M31,1,0),IF(N31&gt;P31,1,0),IF(Q31&lt;=S31,0,1)))</f>
      </c>
      <c r="H31" s="24" t="s">
        <v>12</v>
      </c>
      <c r="I31" s="24">
        <f>IF(K31=M31,"",SUM(IF(K31&lt;M31,1,0),IF(N31&lt;P31,1,0),IF(Q31&gt;=S31,0,1)))</f>
      </c>
      <c r="J31" s="85">
        <f>SUM(U31-T31)</f>
        <v>0</v>
      </c>
      <c r="K31" s="108"/>
      <c r="L31" s="24" t="s">
        <v>12</v>
      </c>
      <c r="M31" s="116"/>
      <c r="N31" s="108"/>
      <c r="O31" s="24" t="s">
        <v>12</v>
      </c>
      <c r="P31" s="116"/>
      <c r="Q31" s="108"/>
      <c r="R31" s="24" t="s">
        <v>12</v>
      </c>
      <c r="S31" s="116"/>
      <c r="T31" s="96"/>
      <c r="U31" s="97"/>
    </row>
    <row r="32" spans="1:21" ht="18" customHeight="1">
      <c r="A32" s="207">
        <v>31</v>
      </c>
      <c r="B32" s="208" t="s">
        <v>57</v>
      </c>
      <c r="C32" s="209"/>
      <c r="D32" s="28" t="str">
        <f>IF(G21=I21,CONCATENATE("Perdant Match ",A21),IF(G21&lt;I21,D21,F21))</f>
        <v>Perdant Match 20</v>
      </c>
      <c r="E32" s="28" t="s">
        <v>5</v>
      </c>
      <c r="F32" s="28" t="str">
        <f>IF(G20=I20,CONCATENATE("Perdant Match ",A20),IF(G20&lt;I20,D20,F20))</f>
        <v>Perdant Match 19</v>
      </c>
      <c r="G32" s="28">
        <f>IF(K32=M32,"",SUM(IF(K32&gt;M32,1,0),IF(N32&gt;P32,1,0),IF(Q32&lt;=S32,0,1)))</f>
      </c>
      <c r="H32" s="28" t="s">
        <v>12</v>
      </c>
      <c r="I32" s="28">
        <f>IF(K32=M32,"",SUM(IF(K32&lt;M32,1,0),IF(N32&lt;P32,1,0),IF(Q32&gt;=S32,0,1)))</f>
      </c>
      <c r="J32" s="87">
        <f>SUM(U32-T32)</f>
        <v>0</v>
      </c>
      <c r="K32" s="111"/>
      <c r="L32" s="28" t="s">
        <v>12</v>
      </c>
      <c r="M32" s="119"/>
      <c r="N32" s="111"/>
      <c r="O32" s="28" t="s">
        <v>12</v>
      </c>
      <c r="P32" s="119"/>
      <c r="Q32" s="111"/>
      <c r="R32" s="28" t="s">
        <v>12</v>
      </c>
      <c r="S32" s="119"/>
      <c r="T32" s="100"/>
      <c r="U32" s="101"/>
    </row>
    <row r="33" spans="1:21" ht="18" customHeight="1" thickBot="1">
      <c r="A33" s="17">
        <v>32</v>
      </c>
      <c r="B33" s="18" t="s">
        <v>57</v>
      </c>
      <c r="C33" s="126"/>
      <c r="D33" s="19" t="str">
        <f>IF(G19=I19,CONCATENATE("Perdant Match ",A19),IF(G19&lt;I19,D19,F19))</f>
        <v>Perdant Match 18</v>
      </c>
      <c r="E33" s="19" t="s">
        <v>5</v>
      </c>
      <c r="F33" s="19" t="str">
        <f>IF(G18=I18,CONCATENATE("Perdant Match ",A18),IF(G18&lt;I18,D18,F18))</f>
        <v>Perdant Match 17</v>
      </c>
      <c r="G33" s="19">
        <f t="shared" si="0"/>
      </c>
      <c r="H33" s="19" t="s">
        <v>12</v>
      </c>
      <c r="I33" s="19">
        <f t="shared" si="1"/>
      </c>
      <c r="J33" s="83">
        <f t="shared" si="2"/>
        <v>0</v>
      </c>
      <c r="K33" s="109"/>
      <c r="L33" s="19" t="s">
        <v>12</v>
      </c>
      <c r="M33" s="117"/>
      <c r="N33" s="109"/>
      <c r="O33" s="19" t="s">
        <v>12</v>
      </c>
      <c r="P33" s="117"/>
      <c r="Q33" s="109"/>
      <c r="R33" s="19" t="s">
        <v>12</v>
      </c>
      <c r="S33" s="117"/>
      <c r="T33" s="92"/>
      <c r="U33" s="93"/>
    </row>
    <row r="34" spans="1:21" ht="18" customHeight="1">
      <c r="A34" s="26">
        <v>33</v>
      </c>
      <c r="B34" s="203" t="s">
        <v>33</v>
      </c>
      <c r="C34" s="128"/>
      <c r="D34" s="28" t="str">
        <f>IF(G25=I25,CONCATENATE("Vainqueur Match ",A25),IF(G25&gt;I25,D25,F25))</f>
        <v>Vainqueur Match 24</v>
      </c>
      <c r="E34" s="28" t="s">
        <v>5</v>
      </c>
      <c r="F34" s="28" t="str">
        <f>IF(G24=I24,CONCATENATE("Vainqueur Match ",A24),IF(G24&gt;I24,D24,F24))</f>
        <v>Vainqueur Match 23</v>
      </c>
      <c r="G34" s="28">
        <f t="shared" si="0"/>
      </c>
      <c r="H34" s="28" t="s">
        <v>12</v>
      </c>
      <c r="I34" s="28">
        <f t="shared" si="1"/>
      </c>
      <c r="J34" s="87">
        <f t="shared" si="2"/>
        <v>0</v>
      </c>
      <c r="K34" s="111"/>
      <c r="L34" s="28" t="s">
        <v>12</v>
      </c>
      <c r="M34" s="119"/>
      <c r="N34" s="111"/>
      <c r="O34" s="28" t="s">
        <v>12</v>
      </c>
      <c r="P34" s="119"/>
      <c r="Q34" s="111"/>
      <c r="R34" s="28" t="s">
        <v>12</v>
      </c>
      <c r="S34" s="69"/>
      <c r="T34" s="100"/>
      <c r="U34" s="101"/>
    </row>
    <row r="35" spans="1:21" ht="18" customHeight="1">
      <c r="A35" s="29">
        <v>34</v>
      </c>
      <c r="B35" s="27" t="s">
        <v>33</v>
      </c>
      <c r="C35" s="125"/>
      <c r="D35" s="24" t="str">
        <f>IF(G23=I23,CONCATENATE("Vainqueur Match ",A23),IF(G23&gt;I23,D23,F23))</f>
        <v>Vainqueur Match 22</v>
      </c>
      <c r="E35" s="24" t="s">
        <v>5</v>
      </c>
      <c r="F35" s="24" t="str">
        <f>IF(G22=I22,CONCATENATE("Vainqueur Match ",A22),IF(G22&gt;I22,D22,F22))</f>
        <v>Vainqueur Match 21</v>
      </c>
      <c r="G35" s="24">
        <f t="shared" si="0"/>
      </c>
      <c r="H35" s="24" t="s">
        <v>12</v>
      </c>
      <c r="I35" s="24">
        <f t="shared" si="1"/>
      </c>
      <c r="J35" s="85">
        <f t="shared" si="2"/>
        <v>0</v>
      </c>
      <c r="K35" s="108"/>
      <c r="L35" s="24" t="s">
        <v>12</v>
      </c>
      <c r="M35" s="116"/>
      <c r="N35" s="108"/>
      <c r="O35" s="24" t="s">
        <v>12</v>
      </c>
      <c r="P35" s="116"/>
      <c r="Q35" s="108"/>
      <c r="R35" s="24" t="s">
        <v>12</v>
      </c>
      <c r="S35" s="66"/>
      <c r="T35" s="96"/>
      <c r="U35" s="97"/>
    </row>
    <row r="36" spans="1:21" ht="18" customHeight="1">
      <c r="A36" s="29">
        <v>35</v>
      </c>
      <c r="B36" s="27" t="s">
        <v>33</v>
      </c>
      <c r="C36" s="125"/>
      <c r="D36" s="24" t="str">
        <f>IF(G21=I21,CONCATENATE("Vainqueur Match ",A21),IF(G21&gt;I21,D21,F21))</f>
        <v>Vainqueur Match 20</v>
      </c>
      <c r="E36" s="24" t="s">
        <v>5</v>
      </c>
      <c r="F36" s="24" t="str">
        <f>IF(G20=I20,CONCATENATE("Vainqueur Match ",A20),IF(G20&gt;I20,D20,F20))</f>
        <v>Vainqueur Match 19</v>
      </c>
      <c r="G36" s="24">
        <f t="shared" si="0"/>
      </c>
      <c r="H36" s="24" t="s">
        <v>12</v>
      </c>
      <c r="I36" s="24">
        <f t="shared" si="1"/>
      </c>
      <c r="J36" s="85">
        <f t="shared" si="2"/>
        <v>0</v>
      </c>
      <c r="K36" s="108"/>
      <c r="L36" s="24" t="s">
        <v>12</v>
      </c>
      <c r="M36" s="116"/>
      <c r="N36" s="108"/>
      <c r="O36" s="24" t="s">
        <v>12</v>
      </c>
      <c r="P36" s="116"/>
      <c r="Q36" s="108"/>
      <c r="R36" s="24" t="s">
        <v>12</v>
      </c>
      <c r="S36" s="66"/>
      <c r="T36" s="96"/>
      <c r="U36" s="97"/>
    </row>
    <row r="37" spans="1:21" ht="18" customHeight="1" thickBot="1">
      <c r="A37" s="17">
        <v>36</v>
      </c>
      <c r="B37" s="18" t="s">
        <v>33</v>
      </c>
      <c r="C37" s="126"/>
      <c r="D37" s="19" t="str">
        <f>IF(G19=I19,CONCATENATE("Vainqueur Match ",A19),IF(G19&gt;I19,D19,F19))</f>
        <v>Vainqueur Match 18</v>
      </c>
      <c r="E37" s="19" t="s">
        <v>5</v>
      </c>
      <c r="F37" s="19" t="str">
        <f>IF(G18=I18,CONCATENATE("Vainqueur Match ",A18),IF(G18&gt;I18,D18,F18))</f>
        <v>Vainqueur Match 17</v>
      </c>
      <c r="G37" s="19">
        <f t="shared" si="0"/>
      </c>
      <c r="H37" s="19" t="s">
        <v>12</v>
      </c>
      <c r="I37" s="19">
        <f t="shared" si="1"/>
      </c>
      <c r="J37" s="83">
        <f t="shared" si="2"/>
        <v>0</v>
      </c>
      <c r="K37" s="109"/>
      <c r="L37" s="19" t="s">
        <v>12</v>
      </c>
      <c r="M37" s="117"/>
      <c r="N37" s="109"/>
      <c r="O37" s="19" t="s">
        <v>12</v>
      </c>
      <c r="P37" s="117"/>
      <c r="Q37" s="109"/>
      <c r="R37" s="19" t="s">
        <v>12</v>
      </c>
      <c r="S37" s="67"/>
      <c r="T37" s="92"/>
      <c r="U37" s="93"/>
    </row>
    <row r="38" spans="1:21" ht="18" customHeight="1">
      <c r="A38" s="21">
        <v>37</v>
      </c>
      <c r="B38" s="22" t="s">
        <v>57</v>
      </c>
      <c r="C38" s="127"/>
      <c r="D38" s="23" t="str">
        <f>IF(G30=I30,CONCATENATE("Perdant Match ",A30),IF(G30&lt;I30,D30,F30))</f>
        <v>Perdant Match 29</v>
      </c>
      <c r="E38" s="23" t="s">
        <v>5</v>
      </c>
      <c r="F38" s="23" t="str">
        <f>IF(G31=I31,CONCATENATE("Perdant Match ",A31),IF(G31&lt;I31,D31,F31))</f>
        <v>Perdant Match 30</v>
      </c>
      <c r="G38" s="23">
        <f t="shared" si="0"/>
      </c>
      <c r="H38" s="23" t="s">
        <v>12</v>
      </c>
      <c r="I38" s="23">
        <f t="shared" si="1"/>
      </c>
      <c r="J38" s="84">
        <f t="shared" si="2"/>
        <v>0</v>
      </c>
      <c r="K38" s="110"/>
      <c r="L38" s="23" t="s">
        <v>12</v>
      </c>
      <c r="M38" s="118"/>
      <c r="N38" s="110"/>
      <c r="O38" s="23" t="s">
        <v>12</v>
      </c>
      <c r="P38" s="118"/>
      <c r="Q38" s="110"/>
      <c r="R38" s="23" t="s">
        <v>12</v>
      </c>
      <c r="S38" s="68"/>
      <c r="T38" s="94"/>
      <c r="U38" s="95"/>
    </row>
    <row r="39" spans="1:21" ht="18" customHeight="1" thickBot="1">
      <c r="A39" s="17">
        <v>38</v>
      </c>
      <c r="B39" s="18" t="s">
        <v>57</v>
      </c>
      <c r="C39" s="126"/>
      <c r="D39" s="19" t="str">
        <f>IF(G32=I32,CONCATENATE("Perdant Match ",A32),IF(G32&lt;I32,D32,F32))</f>
        <v>Perdant Match 31</v>
      </c>
      <c r="E39" s="19" t="s">
        <v>5</v>
      </c>
      <c r="F39" s="19" t="str">
        <f>IF(G33=I33,CONCATENATE("Perdant Match ",A33),IF(G33&lt;I33,D33,F33))</f>
        <v>Perdant Match 32</v>
      </c>
      <c r="G39" s="19">
        <f t="shared" si="0"/>
      </c>
      <c r="H39" s="19" t="s">
        <v>12</v>
      </c>
      <c r="I39" s="19">
        <f t="shared" si="1"/>
      </c>
      <c r="J39" s="83">
        <f t="shared" si="2"/>
        <v>0</v>
      </c>
      <c r="K39" s="109"/>
      <c r="L39" s="19" t="s">
        <v>12</v>
      </c>
      <c r="M39" s="117"/>
      <c r="N39" s="109"/>
      <c r="O39" s="19" t="s">
        <v>12</v>
      </c>
      <c r="P39" s="117"/>
      <c r="Q39" s="109"/>
      <c r="R39" s="19" t="s">
        <v>12</v>
      </c>
      <c r="S39" s="67"/>
      <c r="T39" s="92"/>
      <c r="U39" s="93"/>
    </row>
    <row r="40" spans="1:21" ht="18" customHeight="1">
      <c r="A40" s="21">
        <v>39</v>
      </c>
      <c r="B40" s="22" t="s">
        <v>34</v>
      </c>
      <c r="C40" s="127"/>
      <c r="D40" s="23" t="str">
        <f>IF(G34=I34,CONCATENATE("Vainqueur Match ",A34),IF(G34&gt;I34,D34,F34))</f>
        <v>Vainqueur Match 33</v>
      </c>
      <c r="E40" s="23" t="s">
        <v>5</v>
      </c>
      <c r="F40" s="23" t="str">
        <f>IF(G27=I27,CONCATENATE("Perdant Match ",A27),IF(G27&lt;I27,D27,F27))</f>
        <v>Perdant Match 26</v>
      </c>
      <c r="G40" s="23">
        <f t="shared" si="0"/>
      </c>
      <c r="H40" s="23" t="s">
        <v>12</v>
      </c>
      <c r="I40" s="23">
        <f t="shared" si="1"/>
      </c>
      <c r="J40" s="84">
        <f t="shared" si="2"/>
        <v>0</v>
      </c>
      <c r="K40" s="110"/>
      <c r="L40" s="23" t="s">
        <v>12</v>
      </c>
      <c r="M40" s="118"/>
      <c r="N40" s="110"/>
      <c r="O40" s="23" t="s">
        <v>12</v>
      </c>
      <c r="P40" s="118"/>
      <c r="Q40" s="110"/>
      <c r="R40" s="23" t="s">
        <v>12</v>
      </c>
      <c r="S40" s="68"/>
      <c r="T40" s="94"/>
      <c r="U40" s="95"/>
    </row>
    <row r="41" spans="1:21" ht="18" customHeight="1">
      <c r="A41" s="29">
        <v>40</v>
      </c>
      <c r="B41" s="27" t="s">
        <v>34</v>
      </c>
      <c r="C41" s="125"/>
      <c r="D41" s="24" t="str">
        <f>IF(G35=I35,CONCATENATE("Vainqueur Match ",A35),IF(G35&gt;I35,D35,F35))</f>
        <v>Vainqueur Match 34</v>
      </c>
      <c r="E41" s="24" t="s">
        <v>5</v>
      </c>
      <c r="F41" s="24" t="str">
        <f>IF(G26=I26,CONCATENATE("Perdant Match ",A26),IF(G26&lt;I26,D26,F26))</f>
        <v>Perdant Match 25</v>
      </c>
      <c r="G41" s="24">
        <f t="shared" si="0"/>
      </c>
      <c r="H41" s="24" t="s">
        <v>12</v>
      </c>
      <c r="I41" s="24">
        <f t="shared" si="1"/>
      </c>
      <c r="J41" s="85">
        <f t="shared" si="2"/>
        <v>0</v>
      </c>
      <c r="K41" s="108"/>
      <c r="L41" s="24" t="s">
        <v>12</v>
      </c>
      <c r="M41" s="116"/>
      <c r="N41" s="108"/>
      <c r="O41" s="24" t="s">
        <v>12</v>
      </c>
      <c r="P41" s="116"/>
      <c r="Q41" s="108"/>
      <c r="R41" s="24" t="s">
        <v>12</v>
      </c>
      <c r="S41" s="66"/>
      <c r="T41" s="96"/>
      <c r="U41" s="97"/>
    </row>
    <row r="42" spans="1:21" ht="18" customHeight="1">
      <c r="A42" s="29">
        <v>41</v>
      </c>
      <c r="B42" s="27" t="s">
        <v>34</v>
      </c>
      <c r="C42" s="125"/>
      <c r="D42" s="24" t="str">
        <f>IF(G36=I36,CONCATENATE("Vainqueur Match ",A36),IF(G36&gt;I36,D36,F36))</f>
        <v>Vainqueur Match 35</v>
      </c>
      <c r="E42" s="24" t="s">
        <v>5</v>
      </c>
      <c r="F42" s="24" t="str">
        <f>IF(G29=I29,CONCATENATE("Perdant Match ",A29),IF(G29&lt;I29,D29,F29))</f>
        <v>Perdant Match 28</v>
      </c>
      <c r="G42" s="24">
        <f t="shared" si="0"/>
      </c>
      <c r="H42" s="24" t="s">
        <v>12</v>
      </c>
      <c r="I42" s="24">
        <f t="shared" si="1"/>
      </c>
      <c r="J42" s="85">
        <f t="shared" si="2"/>
        <v>0</v>
      </c>
      <c r="K42" s="108"/>
      <c r="L42" s="24" t="s">
        <v>12</v>
      </c>
      <c r="M42" s="116"/>
      <c r="N42" s="108"/>
      <c r="O42" s="24" t="s">
        <v>12</v>
      </c>
      <c r="P42" s="116"/>
      <c r="Q42" s="108"/>
      <c r="R42" s="24" t="s">
        <v>12</v>
      </c>
      <c r="S42" s="66"/>
      <c r="T42" s="96"/>
      <c r="U42" s="97"/>
    </row>
    <row r="43" spans="1:21" ht="18" customHeight="1" thickBot="1">
      <c r="A43" s="17">
        <v>42</v>
      </c>
      <c r="B43" s="18" t="s">
        <v>34</v>
      </c>
      <c r="C43" s="126"/>
      <c r="D43" s="19" t="str">
        <f>IF(G37=I37,CONCATENATE("Vainqueur Match ",A37),IF(G37&gt;I37,D37,F37))</f>
        <v>Vainqueur Match 36</v>
      </c>
      <c r="E43" s="19" t="s">
        <v>5</v>
      </c>
      <c r="F43" s="19" t="str">
        <f>IF(G28=I28,CONCATENATE("Perdant Match ",A28),IF(G28&lt;I28,D28,F28))</f>
        <v>Perdant Match 27</v>
      </c>
      <c r="G43" s="19">
        <f t="shared" si="0"/>
      </c>
      <c r="H43" s="19" t="s">
        <v>12</v>
      </c>
      <c r="I43" s="19">
        <f t="shared" si="1"/>
      </c>
      <c r="J43" s="83">
        <f t="shared" si="2"/>
        <v>0</v>
      </c>
      <c r="K43" s="109"/>
      <c r="L43" s="19" t="s">
        <v>12</v>
      </c>
      <c r="M43" s="117"/>
      <c r="N43" s="109"/>
      <c r="O43" s="19" t="s">
        <v>12</v>
      </c>
      <c r="P43" s="117"/>
      <c r="Q43" s="109"/>
      <c r="R43" s="19" t="s">
        <v>12</v>
      </c>
      <c r="S43" s="67"/>
      <c r="T43" s="92"/>
      <c r="U43" s="93"/>
    </row>
    <row r="44" spans="1:21" ht="18" customHeight="1">
      <c r="A44" s="21">
        <v>43</v>
      </c>
      <c r="B44" s="22" t="s">
        <v>65</v>
      </c>
      <c r="C44" s="127"/>
      <c r="D44" s="23" t="str">
        <f>IF(G30=I30,CONCATENATE("Vainqueur Match ",A30),IF(G30&gt;I30,D30,F30))</f>
        <v>Vainqueur Match 29</v>
      </c>
      <c r="E44" s="23" t="s">
        <v>5</v>
      </c>
      <c r="F44" s="23" t="str">
        <f>IF(G31=I31,CONCATENATE("Vainqueur Match ",A31),IF(G31&gt;I31,D31,F31))</f>
        <v>Vainqueur Match 30</v>
      </c>
      <c r="G44" s="23">
        <f>IF(K44=M44,"",SUM(IF(K44&gt;M44,1,0),IF(N44&gt;P44,1,0),IF(Q44&lt;=S44,0,1)))</f>
      </c>
      <c r="H44" s="23" t="s">
        <v>12</v>
      </c>
      <c r="I44" s="23">
        <f>IF(K44=M44,"",SUM(IF(K44&lt;M44,1,0),IF(N44&lt;P44,1,0),IF(Q44&gt;=S44,0,1)))</f>
      </c>
      <c r="J44" s="84">
        <f>SUM(U44-T44)</f>
        <v>0</v>
      </c>
      <c r="K44" s="110"/>
      <c r="L44" s="23" t="s">
        <v>12</v>
      </c>
      <c r="M44" s="118"/>
      <c r="N44" s="110"/>
      <c r="O44" s="23" t="s">
        <v>12</v>
      </c>
      <c r="P44" s="118"/>
      <c r="Q44" s="110"/>
      <c r="R44" s="23" t="s">
        <v>12</v>
      </c>
      <c r="S44" s="68"/>
      <c r="T44" s="94"/>
      <c r="U44" s="95"/>
    </row>
    <row r="45" spans="1:21" ht="18" customHeight="1" thickBot="1">
      <c r="A45" s="17">
        <v>44</v>
      </c>
      <c r="B45" s="18" t="s">
        <v>65</v>
      </c>
      <c r="C45" s="126"/>
      <c r="D45" s="19" t="str">
        <f>IF(G32=I32,CONCATENATE("Vainqueur Match ",A32),IF(G32&gt;I32,D32,F32))</f>
        <v>Vainqueur Match 31</v>
      </c>
      <c r="E45" s="19" t="s">
        <v>5</v>
      </c>
      <c r="F45" s="19" t="str">
        <f>IF(G33=I33,CONCATENATE("Vainqueur Match ",A33),IF(G33&gt;I33,D33,F33))</f>
        <v>Vainqueur Match 32</v>
      </c>
      <c r="G45" s="19">
        <f>IF(K45=M45,"",SUM(IF(K45&gt;M45,1,0),IF(N45&gt;P45,1,0),IF(Q45&lt;=S45,0,1)))</f>
      </c>
      <c r="H45" s="19" t="s">
        <v>12</v>
      </c>
      <c r="I45" s="19">
        <f>IF(K45=M45,"",SUM(IF(K45&lt;M45,1,0),IF(N45&lt;P45,1,0),IF(Q45&gt;=S45,0,1)))</f>
      </c>
      <c r="J45" s="83">
        <f>SUM(U45-T45)</f>
        <v>0</v>
      </c>
      <c r="K45" s="109"/>
      <c r="L45" s="19" t="s">
        <v>12</v>
      </c>
      <c r="M45" s="117"/>
      <c r="N45" s="109"/>
      <c r="O45" s="19" t="s">
        <v>12</v>
      </c>
      <c r="P45" s="117"/>
      <c r="Q45" s="109"/>
      <c r="R45" s="19" t="s">
        <v>12</v>
      </c>
      <c r="S45" s="67"/>
      <c r="T45" s="92"/>
      <c r="U45" s="93"/>
    </row>
    <row r="46" spans="1:21" ht="18" customHeight="1">
      <c r="A46" s="21">
        <v>45</v>
      </c>
      <c r="B46" s="22" t="s">
        <v>35</v>
      </c>
      <c r="C46" s="127"/>
      <c r="D46" s="23" t="str">
        <f>IF(G26=I26,CONCATENATE("Vainqueur Match ",A26),IF(G26&gt;I26,D26,F26))</f>
        <v>Vainqueur Match 25</v>
      </c>
      <c r="E46" s="23" t="s">
        <v>5</v>
      </c>
      <c r="F46" s="23" t="str">
        <f>IF(G27=I27,CONCATENATE("Vainqueur Match ",A27),IF(G27&gt;I27,D27,F27))</f>
        <v>Vainqueur Match 26</v>
      </c>
      <c r="G46" s="74">
        <f t="shared" si="0"/>
      </c>
      <c r="H46" s="74" t="s">
        <v>12</v>
      </c>
      <c r="I46" s="74">
        <f t="shared" si="1"/>
      </c>
      <c r="J46" s="86">
        <f t="shared" si="2"/>
        <v>0</v>
      </c>
      <c r="K46" s="122"/>
      <c r="L46" s="74" t="s">
        <v>12</v>
      </c>
      <c r="M46" s="123"/>
      <c r="N46" s="122"/>
      <c r="O46" s="74" t="s">
        <v>12</v>
      </c>
      <c r="P46" s="123"/>
      <c r="Q46" s="122"/>
      <c r="R46" s="74" t="s">
        <v>12</v>
      </c>
      <c r="S46" s="75"/>
      <c r="T46" s="98"/>
      <c r="U46" s="99"/>
    </row>
    <row r="47" spans="1:21" s="31" customFormat="1" ht="18" customHeight="1" thickBot="1">
      <c r="A47" s="76">
        <v>46</v>
      </c>
      <c r="B47" s="77" t="s">
        <v>35</v>
      </c>
      <c r="C47" s="129"/>
      <c r="D47" s="62" t="str">
        <f>IF(G28=I28,CONCATENATE("Vainqueur Match ",A28),IF(G28&gt;I28,D28,F28))</f>
        <v>Vainqueur Match 27</v>
      </c>
      <c r="E47" s="62" t="s">
        <v>5</v>
      </c>
      <c r="F47" s="62" t="str">
        <f>IF(G29=I29,CONCATENATE("Vainqueur Match ",A29),IF(G29&gt;I29,D29,F29))</f>
        <v>Vainqueur Match 28</v>
      </c>
      <c r="G47" s="62">
        <f t="shared" si="0"/>
      </c>
      <c r="H47" s="62" t="s">
        <v>12</v>
      </c>
      <c r="I47" s="62">
        <f t="shared" si="1"/>
      </c>
      <c r="J47" s="88">
        <f t="shared" si="2"/>
        <v>0</v>
      </c>
      <c r="K47" s="112"/>
      <c r="L47" s="62" t="s">
        <v>12</v>
      </c>
      <c r="M47" s="120"/>
      <c r="N47" s="112"/>
      <c r="O47" s="62" t="s">
        <v>12</v>
      </c>
      <c r="P47" s="120"/>
      <c r="Q47" s="112"/>
      <c r="R47" s="62" t="s">
        <v>12</v>
      </c>
      <c r="S47" s="78"/>
      <c r="T47" s="102"/>
      <c r="U47" s="103"/>
    </row>
    <row r="48" spans="1:21" s="31" customFormat="1" ht="18" customHeight="1">
      <c r="A48" s="23">
        <v>47</v>
      </c>
      <c r="B48" s="22" t="s">
        <v>36</v>
      </c>
      <c r="C48" s="127"/>
      <c r="D48" s="23" t="str">
        <f>IF(G40=I40,CONCATENATE("Vainqueur Match ",A40),IF(G40&gt;I40,D40,F40))</f>
        <v>Vainqueur Match 39</v>
      </c>
      <c r="E48" s="23" t="s">
        <v>5</v>
      </c>
      <c r="F48" s="23" t="str">
        <f>IF(G41=I41,CONCATENATE("Vainqueur Match ",A41),IF(G41&gt;I41,D41,F41))</f>
        <v>Vainqueur Match 40</v>
      </c>
      <c r="G48" s="23">
        <f aca="true" t="shared" si="3" ref="G48:G55">IF(K48=M48,"",SUM(IF(K48&gt;M48,1,0),IF(N48&gt;P48,1,0),IF(Q48&lt;=S48,0,1)))</f>
      </c>
      <c r="H48" s="23" t="s">
        <v>12</v>
      </c>
      <c r="I48" s="23">
        <f aca="true" t="shared" si="4" ref="I48:I55">IF(K48=M48,"",SUM(IF(K48&lt;M48,1,0),IF(N48&lt;P48,1,0),IF(Q48&gt;=S48,0,1)))</f>
      </c>
      <c r="J48" s="84">
        <f aca="true" t="shared" si="5" ref="J48:J55">SUM(U48-T48)</f>
        <v>0</v>
      </c>
      <c r="K48" s="110"/>
      <c r="L48" s="23" t="s">
        <v>12</v>
      </c>
      <c r="M48" s="118"/>
      <c r="N48" s="110"/>
      <c r="O48" s="23" t="s">
        <v>12</v>
      </c>
      <c r="P48" s="118"/>
      <c r="Q48" s="110"/>
      <c r="R48" s="23" t="s">
        <v>12</v>
      </c>
      <c r="S48" s="25"/>
      <c r="T48" s="94"/>
      <c r="U48" s="95"/>
    </row>
    <row r="49" spans="1:21" s="31" customFormat="1" ht="18" customHeight="1" thickBot="1">
      <c r="A49" s="19">
        <v>48</v>
      </c>
      <c r="B49" s="18" t="s">
        <v>36</v>
      </c>
      <c r="C49" s="126"/>
      <c r="D49" s="19" t="str">
        <f>IF(G42=I42,CONCATENATE("Vainqueur Match ",A42),IF(G42&gt;I42,D42,F42))</f>
        <v>Vainqueur Match 41</v>
      </c>
      <c r="E49" s="19" t="s">
        <v>5</v>
      </c>
      <c r="F49" s="19" t="str">
        <f>IF(G43=I43,CONCATENATE("Vainqueur Match ",A43),IF(G43&gt;I43,D43,F43))</f>
        <v>Vainqueur Match 42</v>
      </c>
      <c r="G49" s="19">
        <f t="shared" si="3"/>
      </c>
      <c r="H49" s="19" t="s">
        <v>12</v>
      </c>
      <c r="I49" s="19">
        <f t="shared" si="4"/>
      </c>
      <c r="J49" s="83">
        <f t="shared" si="5"/>
        <v>0</v>
      </c>
      <c r="K49" s="109"/>
      <c r="L49" s="19" t="s">
        <v>12</v>
      </c>
      <c r="M49" s="117"/>
      <c r="N49" s="109"/>
      <c r="O49" s="19" t="s">
        <v>12</v>
      </c>
      <c r="P49" s="117"/>
      <c r="Q49" s="109"/>
      <c r="R49" s="19" t="s">
        <v>12</v>
      </c>
      <c r="S49" s="20"/>
      <c r="T49" s="92"/>
      <c r="U49" s="93"/>
    </row>
    <row r="50" spans="1:21" s="31" customFormat="1" ht="18" customHeight="1">
      <c r="A50" s="219">
        <v>49</v>
      </c>
      <c r="B50" s="22" t="s">
        <v>65</v>
      </c>
      <c r="C50" s="127"/>
      <c r="D50" s="23" t="str">
        <f>IF(G45=I45,CONCATENATE("Perdant Match ",A45),IF(G45&lt;I45,D45,F45))</f>
        <v>Perdant Match 44</v>
      </c>
      <c r="E50" s="23" t="s">
        <v>5</v>
      </c>
      <c r="F50" s="23" t="str">
        <f>IF(G38=I38,CONCATENATE("Vainqueur Match ",A38),IF(G38&gt;I38,D38,F38))</f>
        <v>Vainqueur Match 37</v>
      </c>
      <c r="G50" s="23">
        <f t="shared" si="3"/>
      </c>
      <c r="H50" s="23" t="s">
        <v>12</v>
      </c>
      <c r="I50" s="23">
        <f t="shared" si="4"/>
      </c>
      <c r="J50" s="84">
        <f t="shared" si="5"/>
        <v>0</v>
      </c>
      <c r="K50" s="110"/>
      <c r="L50" s="23" t="s">
        <v>12</v>
      </c>
      <c r="M50" s="118"/>
      <c r="N50" s="110"/>
      <c r="O50" s="23" t="s">
        <v>12</v>
      </c>
      <c r="P50" s="118"/>
      <c r="Q50" s="110"/>
      <c r="R50" s="23" t="s">
        <v>12</v>
      </c>
      <c r="S50" s="68"/>
      <c r="T50" s="94"/>
      <c r="U50" s="95"/>
    </row>
    <row r="51" spans="1:21" s="31" customFormat="1" ht="18" customHeight="1" thickBot="1">
      <c r="A51" s="220">
        <v>50</v>
      </c>
      <c r="B51" s="18" t="s">
        <v>65</v>
      </c>
      <c r="C51" s="126"/>
      <c r="D51" s="19" t="str">
        <f>IF(G44=I44,CONCATENATE("Perdant Match ",A44),IF(G44&lt;I44,D44,F44))</f>
        <v>Perdant Match 43</v>
      </c>
      <c r="E51" s="19" t="s">
        <v>5</v>
      </c>
      <c r="F51" s="19" t="str">
        <f>IF(G39=I39,CONCATENATE("Vainqueur Match ",A39),IF(G39&gt;I39,D39,F39))</f>
        <v>Vainqueur Match 38</v>
      </c>
      <c r="G51" s="19">
        <f t="shared" si="3"/>
      </c>
      <c r="H51" s="19" t="s">
        <v>12</v>
      </c>
      <c r="I51" s="19">
        <f t="shared" si="4"/>
      </c>
      <c r="J51" s="83">
        <f t="shared" si="5"/>
        <v>0</v>
      </c>
      <c r="K51" s="109"/>
      <c r="L51" s="19" t="s">
        <v>12</v>
      </c>
      <c r="M51" s="117"/>
      <c r="N51" s="109"/>
      <c r="O51" s="19" t="s">
        <v>12</v>
      </c>
      <c r="P51" s="117"/>
      <c r="Q51" s="109"/>
      <c r="R51" s="19" t="s">
        <v>12</v>
      </c>
      <c r="S51" s="67"/>
      <c r="T51" s="92"/>
      <c r="U51" s="93"/>
    </row>
    <row r="52" spans="1:21" s="31" customFormat="1" ht="18" customHeight="1">
      <c r="A52" s="23">
        <v>51</v>
      </c>
      <c r="B52" s="22" t="s">
        <v>37</v>
      </c>
      <c r="C52" s="127"/>
      <c r="D52" s="23" t="str">
        <f>IF(G34=I34,CONCATENATE("Perdant Match ",A34),IF(G34&lt;I34,D34,F34))</f>
        <v>Perdant Match 33</v>
      </c>
      <c r="E52" s="23" t="s">
        <v>5</v>
      </c>
      <c r="F52" s="23" t="str">
        <f>IF(G35=I35,CONCATENATE("Perdant Match ",A35),IF(G35&lt;I35,D35,F35))</f>
        <v>Perdant Match 34</v>
      </c>
      <c r="G52" s="23">
        <f t="shared" si="3"/>
      </c>
      <c r="H52" s="23" t="s">
        <v>12</v>
      </c>
      <c r="I52" s="23">
        <f t="shared" si="4"/>
      </c>
      <c r="J52" s="84">
        <f t="shared" si="5"/>
        <v>0</v>
      </c>
      <c r="K52" s="110"/>
      <c r="L52" s="23" t="s">
        <v>12</v>
      </c>
      <c r="M52" s="118"/>
      <c r="N52" s="110"/>
      <c r="O52" s="23" t="s">
        <v>12</v>
      </c>
      <c r="P52" s="118"/>
      <c r="Q52" s="110"/>
      <c r="R52" s="23" t="s">
        <v>12</v>
      </c>
      <c r="S52" s="25"/>
      <c r="T52" s="94"/>
      <c r="U52" s="95"/>
    </row>
    <row r="53" spans="1:21" s="31" customFormat="1" ht="18" customHeight="1" thickBot="1">
      <c r="A53" s="19">
        <v>52</v>
      </c>
      <c r="B53" s="18" t="s">
        <v>37</v>
      </c>
      <c r="C53" s="126"/>
      <c r="D53" s="19" t="str">
        <f>IF(G36=I36,CONCATENATE("Perdant Match ",A36),IF(G36&lt;I36,D36,F36))</f>
        <v>Perdant Match 35</v>
      </c>
      <c r="E53" s="19" t="s">
        <v>5</v>
      </c>
      <c r="F53" s="19" t="str">
        <f>IF(G37=I37,CONCATENATE("Perdant Match ",A37),IF(G37&lt;I37,D37,F37))</f>
        <v>Perdant Match 36</v>
      </c>
      <c r="G53" s="19">
        <f t="shared" si="3"/>
      </c>
      <c r="H53" s="19" t="s">
        <v>12</v>
      </c>
      <c r="I53" s="19">
        <f t="shared" si="4"/>
      </c>
      <c r="J53" s="83">
        <f t="shared" si="5"/>
        <v>0</v>
      </c>
      <c r="K53" s="109"/>
      <c r="L53" s="19" t="s">
        <v>12</v>
      </c>
      <c r="M53" s="117"/>
      <c r="N53" s="109"/>
      <c r="O53" s="19" t="s">
        <v>12</v>
      </c>
      <c r="P53" s="117"/>
      <c r="Q53" s="109"/>
      <c r="R53" s="19" t="s">
        <v>12</v>
      </c>
      <c r="S53" s="20"/>
      <c r="T53" s="92"/>
      <c r="U53" s="93"/>
    </row>
    <row r="54" spans="1:21" s="31" customFormat="1" ht="18" customHeight="1">
      <c r="A54" s="23">
        <v>53</v>
      </c>
      <c r="B54" s="22" t="s">
        <v>39</v>
      </c>
      <c r="C54" s="127"/>
      <c r="D54" s="23" t="str">
        <f>IF(G40=I40,CONCATENATE("Perdant Match ",A40),IF(G40&lt;I40,D40,F40))</f>
        <v>Perdant Match 39</v>
      </c>
      <c r="E54" s="23" t="s">
        <v>5</v>
      </c>
      <c r="F54" s="23" t="str">
        <f>IF(G41=I41,CONCATENATE("Perdant Match ",A41),IF(G41&lt;I41,D41,F41))</f>
        <v>Perdant Match 40</v>
      </c>
      <c r="G54" s="23">
        <f t="shared" si="3"/>
      </c>
      <c r="H54" s="23" t="s">
        <v>12</v>
      </c>
      <c r="I54" s="23">
        <f t="shared" si="4"/>
      </c>
      <c r="J54" s="84">
        <f t="shared" si="5"/>
        <v>0</v>
      </c>
      <c r="K54" s="110"/>
      <c r="L54" s="23" t="s">
        <v>12</v>
      </c>
      <c r="M54" s="118"/>
      <c r="N54" s="110"/>
      <c r="O54" s="23" t="s">
        <v>12</v>
      </c>
      <c r="P54" s="118"/>
      <c r="Q54" s="110"/>
      <c r="R54" s="23" t="s">
        <v>12</v>
      </c>
      <c r="S54" s="25"/>
      <c r="T54" s="94"/>
      <c r="U54" s="95"/>
    </row>
    <row r="55" spans="1:21" s="31" customFormat="1" ht="18" customHeight="1" thickBot="1">
      <c r="A55" s="19">
        <v>54</v>
      </c>
      <c r="B55" s="18" t="s">
        <v>39</v>
      </c>
      <c r="C55" s="126"/>
      <c r="D55" s="19" t="str">
        <f>IF(G42=I42,CONCATENATE("Perdant Match ",A42),IF(G42&lt;I42,D42,F42))</f>
        <v>Perdant Match 41</v>
      </c>
      <c r="E55" s="19" t="s">
        <v>5</v>
      </c>
      <c r="F55" s="19" t="str">
        <f>IF(G43=I43,CONCATENATE("Perdant Match ",A43),IF(G43&lt;I43,D43,F43))</f>
        <v>Perdant Match 42</v>
      </c>
      <c r="G55" s="19">
        <f t="shared" si="3"/>
      </c>
      <c r="H55" s="19" t="s">
        <v>12</v>
      </c>
      <c r="I55" s="19">
        <f t="shared" si="4"/>
      </c>
      <c r="J55" s="83">
        <f t="shared" si="5"/>
        <v>0</v>
      </c>
      <c r="K55" s="109"/>
      <c r="L55" s="19" t="s">
        <v>12</v>
      </c>
      <c r="M55" s="117"/>
      <c r="N55" s="109"/>
      <c r="O55" s="19" t="s">
        <v>12</v>
      </c>
      <c r="P55" s="117"/>
      <c r="Q55" s="109"/>
      <c r="R55" s="19" t="s">
        <v>12</v>
      </c>
      <c r="S55" s="20"/>
      <c r="T55" s="92"/>
      <c r="U55" s="93"/>
    </row>
    <row r="56" spans="1:21" s="31" customFormat="1" ht="18" customHeight="1">
      <c r="A56" s="23">
        <v>55</v>
      </c>
      <c r="B56" s="22" t="s">
        <v>38</v>
      </c>
      <c r="C56" s="127"/>
      <c r="D56" s="23" t="str">
        <f>IF(G47=I47,CONCATENATE("Perdant Match ",A47),IF(G47&lt;I47,D47,F47))</f>
        <v>Perdant Match 46</v>
      </c>
      <c r="E56" s="23" t="s">
        <v>5</v>
      </c>
      <c r="F56" s="23" t="str">
        <f>IF(G48=I48,CONCATENATE("Vainqueur Match ",A48),IF(G48&gt;I48,D48,F48))</f>
        <v>Vainqueur Match 47</v>
      </c>
      <c r="G56" s="23">
        <f t="shared" si="0"/>
      </c>
      <c r="H56" s="23" t="s">
        <v>12</v>
      </c>
      <c r="I56" s="23">
        <f t="shared" si="1"/>
      </c>
      <c r="J56" s="84">
        <f t="shared" si="2"/>
        <v>0</v>
      </c>
      <c r="K56" s="110"/>
      <c r="L56" s="23" t="s">
        <v>12</v>
      </c>
      <c r="M56" s="118"/>
      <c r="N56" s="110"/>
      <c r="O56" s="23" t="s">
        <v>12</v>
      </c>
      <c r="P56" s="118"/>
      <c r="Q56" s="110"/>
      <c r="R56" s="23" t="s">
        <v>12</v>
      </c>
      <c r="S56" s="25"/>
      <c r="T56" s="94"/>
      <c r="U56" s="95"/>
    </row>
    <row r="57" spans="1:21" s="31" customFormat="1" ht="18" customHeight="1" thickBot="1">
      <c r="A57" s="19">
        <v>56</v>
      </c>
      <c r="B57" s="18" t="s">
        <v>38</v>
      </c>
      <c r="C57" s="126"/>
      <c r="D57" s="19" t="str">
        <f>IF(G46=I46,CONCATENATE("Perdant Match ",A46),IF(G46&lt;I46,D46,F46))</f>
        <v>Perdant Match 45</v>
      </c>
      <c r="E57" s="19" t="s">
        <v>5</v>
      </c>
      <c r="F57" s="19" t="str">
        <f>IF(G49=I49,CONCATENATE("Vainqueur Match ",A49),IF(G49&gt;I49,D49,F49))</f>
        <v>Vainqueur Match 48</v>
      </c>
      <c r="G57" s="19">
        <f t="shared" si="0"/>
      </c>
      <c r="H57" s="19" t="s">
        <v>12</v>
      </c>
      <c r="I57" s="19">
        <f t="shared" si="1"/>
      </c>
      <c r="J57" s="83">
        <f t="shared" si="2"/>
        <v>0</v>
      </c>
      <c r="K57" s="109"/>
      <c r="L57" s="19" t="s">
        <v>12</v>
      </c>
      <c r="M57" s="117"/>
      <c r="N57" s="109"/>
      <c r="O57" s="19" t="s">
        <v>12</v>
      </c>
      <c r="P57" s="117"/>
      <c r="Q57" s="109"/>
      <c r="R57" s="19" t="s">
        <v>12</v>
      </c>
      <c r="S57" s="20"/>
      <c r="T57" s="92"/>
      <c r="U57" s="93"/>
    </row>
    <row r="58" spans="1:21" s="31" customFormat="1" ht="18" customHeight="1">
      <c r="A58" s="23">
        <v>57</v>
      </c>
      <c r="B58" s="22" t="s">
        <v>66</v>
      </c>
      <c r="C58" s="127"/>
      <c r="D58" s="23" t="str">
        <f>IF(G44=I44,CONCATENATE("Vainqueur Match ",A44),IF(G44&gt;I44,D44,F44))</f>
        <v>Vainqueur Match 43</v>
      </c>
      <c r="E58" s="23" t="s">
        <v>5</v>
      </c>
      <c r="F58" s="23" t="str">
        <f>IF(G50=I50,CONCATENATE("Vainqueur Match ",A50),IF(G50&gt;I50,D50,F50))</f>
        <v>Vainqueur Match 49</v>
      </c>
      <c r="G58" s="23">
        <f>IF(K58=M58,"",SUM(IF(K58&gt;M58,1,0),IF(N58&gt;P58,1,0),IF(Q58&lt;=S58,0,1)))</f>
      </c>
      <c r="H58" s="23" t="s">
        <v>12</v>
      </c>
      <c r="I58" s="23">
        <f>IF(K58=M58,"",SUM(IF(K58&lt;M58,1,0),IF(N58&lt;P58,1,0),IF(Q58&gt;=S58,0,1)))</f>
      </c>
      <c r="J58" s="84">
        <f>SUM(U58-T58)</f>
        <v>0</v>
      </c>
      <c r="K58" s="110"/>
      <c r="L58" s="23" t="s">
        <v>12</v>
      </c>
      <c r="M58" s="118"/>
      <c r="N58" s="110"/>
      <c r="O58" s="23" t="s">
        <v>12</v>
      </c>
      <c r="P58" s="118"/>
      <c r="Q58" s="110"/>
      <c r="R58" s="23" t="s">
        <v>12</v>
      </c>
      <c r="S58" s="25"/>
      <c r="T58" s="94"/>
      <c r="U58" s="95"/>
    </row>
    <row r="59" spans="1:21" s="31" customFormat="1" ht="18" customHeight="1" thickBot="1">
      <c r="A59" s="19">
        <v>58</v>
      </c>
      <c r="B59" s="18" t="s">
        <v>66</v>
      </c>
      <c r="C59" s="126"/>
      <c r="D59" s="19" t="str">
        <f>IF(G45=I45,CONCATENATE("Vainqueur Match ",A45),IF(G45&gt;I45,D45,F45))</f>
        <v>Vainqueur Match 44</v>
      </c>
      <c r="E59" s="19" t="s">
        <v>5</v>
      </c>
      <c r="F59" s="19" t="str">
        <f>IF(G51=I51,CONCATENATE("Vainqueur Match ",A51),IF(G51&gt;I51,D51,F51))</f>
        <v>Vainqueur Match 50</v>
      </c>
      <c r="G59" s="19">
        <f>IF(K59=M59,"",SUM(IF(K59&gt;M59,1,0),IF(N59&gt;P59,1,0),IF(Q59&lt;=S59,0,1)))</f>
      </c>
      <c r="H59" s="19" t="s">
        <v>12</v>
      </c>
      <c r="I59" s="19">
        <f>IF(K59=M59,"",SUM(IF(K59&lt;M59,1,0),IF(N59&lt;P59,1,0),IF(Q59&gt;=S59,0,1)))</f>
      </c>
      <c r="J59" s="83">
        <f>SUM(U59-T59)</f>
        <v>0</v>
      </c>
      <c r="K59" s="109"/>
      <c r="L59" s="19" t="s">
        <v>12</v>
      </c>
      <c r="M59" s="117"/>
      <c r="N59" s="109"/>
      <c r="O59" s="19" t="s">
        <v>12</v>
      </c>
      <c r="P59" s="117"/>
      <c r="Q59" s="109"/>
      <c r="R59" s="19" t="s">
        <v>12</v>
      </c>
      <c r="S59" s="20"/>
      <c r="T59" s="92"/>
      <c r="U59" s="93"/>
    </row>
    <row r="60" spans="1:21" s="31" customFormat="1" ht="18" customHeight="1">
      <c r="A60" s="23">
        <v>59</v>
      </c>
      <c r="B60" s="22" t="s">
        <v>58</v>
      </c>
      <c r="C60" s="127"/>
      <c r="D60" s="23" t="str">
        <f>IF(G38=I38,CONCATENATE("Perdant Match ",A38),IF(G38&lt;I38,D38,F38))</f>
        <v>Perdant Match 37</v>
      </c>
      <c r="E60" s="23" t="s">
        <v>5</v>
      </c>
      <c r="F60" s="23" t="str">
        <f>IF(G39=I39,CONCATENATE("Perdant Match ",A39),IF(G39&lt;I39,D39,F39))</f>
        <v>Perdant Match 38</v>
      </c>
      <c r="G60" s="23">
        <f>IF(K60=M60,"",SUM(IF(K60&gt;M60,1,0),IF(N60&gt;P60,1,0),IF(Q60&lt;=S60,0,1)))</f>
      </c>
      <c r="H60" s="23" t="s">
        <v>12</v>
      </c>
      <c r="I60" s="23">
        <f>IF(K60=M60,"",SUM(IF(K60&lt;M60,1,0),IF(N60&lt;P60,1,0),IF(Q60&gt;=S60,0,1)))</f>
      </c>
      <c r="J60" s="84">
        <f>SUM(U60-T60)</f>
        <v>0</v>
      </c>
      <c r="K60" s="110"/>
      <c r="L60" s="23" t="s">
        <v>12</v>
      </c>
      <c r="M60" s="118"/>
      <c r="N60" s="110"/>
      <c r="O60" s="23" t="s">
        <v>12</v>
      </c>
      <c r="P60" s="118"/>
      <c r="Q60" s="110"/>
      <c r="R60" s="23" t="s">
        <v>12</v>
      </c>
      <c r="S60" s="25"/>
      <c r="T60" s="94"/>
      <c r="U60" s="95"/>
    </row>
    <row r="61" spans="1:21" s="31" customFormat="1" ht="18" customHeight="1" thickBot="1">
      <c r="A61" s="19">
        <v>60</v>
      </c>
      <c r="B61" s="18" t="s">
        <v>40</v>
      </c>
      <c r="C61" s="126"/>
      <c r="D61" s="19" t="str">
        <f>IF(G50=I50,CONCATENATE("Perdant Match ",A50),IF(G50&lt;I50,D50,F50))</f>
        <v>Perdant Match 49</v>
      </c>
      <c r="E61" s="19" t="s">
        <v>5</v>
      </c>
      <c r="F61" s="19" t="str">
        <f>IF(G51=I51,CONCATENATE("Perdant Match ",A51),IF(G51&lt;I51,D51,F51))</f>
        <v>Perdant Match 50</v>
      </c>
      <c r="G61" s="19">
        <f>IF(K61=M61,"",SUM(IF(K61&gt;M61,1,0),IF(N61&gt;P61,1,0),IF(Q61&lt;=S61,0,1)))</f>
      </c>
      <c r="H61" s="19" t="s">
        <v>12</v>
      </c>
      <c r="I61" s="19">
        <f>IF(K61=M61,"",SUM(IF(K61&lt;M61,1,0),IF(N61&lt;P61,1,0),IF(Q61&gt;=S61,0,1)))</f>
      </c>
      <c r="J61" s="83">
        <f>SUM(U61-T61)</f>
        <v>0</v>
      </c>
      <c r="K61" s="109"/>
      <c r="L61" s="19" t="s">
        <v>12</v>
      </c>
      <c r="M61" s="117"/>
      <c r="N61" s="109"/>
      <c r="O61" s="19" t="s">
        <v>12</v>
      </c>
      <c r="P61" s="117"/>
      <c r="Q61" s="109"/>
      <c r="R61" s="19" t="s">
        <v>12</v>
      </c>
      <c r="S61" s="20"/>
      <c r="T61" s="92"/>
      <c r="U61" s="93"/>
    </row>
    <row r="62" spans="1:21" s="31" customFormat="1" ht="18" customHeight="1">
      <c r="A62" s="23">
        <v>61</v>
      </c>
      <c r="B62" s="22" t="s">
        <v>43</v>
      </c>
      <c r="C62" s="127"/>
      <c r="D62" s="23" t="str">
        <f>IF(G46=I46,CONCATENATE("Vainqueur Match ",A46),IF(G46&gt;I46,D46,F46))</f>
        <v>Vainqueur Match 45</v>
      </c>
      <c r="E62" s="23" t="s">
        <v>5</v>
      </c>
      <c r="F62" s="23" t="str">
        <f>IF(G56=I56,CONCATENATE("Vainqueur Match ",A56),IF(G56&gt;I56,D56,F56))</f>
        <v>Vainqueur Match 55</v>
      </c>
      <c r="G62" s="23">
        <f t="shared" si="0"/>
      </c>
      <c r="H62" s="23" t="s">
        <v>12</v>
      </c>
      <c r="I62" s="23">
        <f t="shared" si="1"/>
      </c>
      <c r="J62" s="84">
        <f t="shared" si="2"/>
        <v>0</v>
      </c>
      <c r="K62" s="110"/>
      <c r="L62" s="23" t="s">
        <v>12</v>
      </c>
      <c r="M62" s="118"/>
      <c r="N62" s="110"/>
      <c r="O62" s="23" t="s">
        <v>12</v>
      </c>
      <c r="P62" s="118"/>
      <c r="Q62" s="110"/>
      <c r="R62" s="23" t="s">
        <v>12</v>
      </c>
      <c r="S62" s="25"/>
      <c r="T62" s="94"/>
      <c r="U62" s="95"/>
    </row>
    <row r="63" spans="1:21" s="31" customFormat="1" ht="18" customHeight="1" thickBot="1">
      <c r="A63" s="19">
        <v>62</v>
      </c>
      <c r="B63" s="18" t="s">
        <v>43</v>
      </c>
      <c r="C63" s="126"/>
      <c r="D63" s="19" t="str">
        <f>IF(G47=I47,CONCATENATE("Vainqueur Match ",A47),IF(G47&gt;I47,D47,F47))</f>
        <v>Vainqueur Match 46</v>
      </c>
      <c r="E63" s="19" t="s">
        <v>5</v>
      </c>
      <c r="F63" s="19" t="str">
        <f>IF(G57=I57,CONCATENATE("Vainqueur Match ",A57),IF(G57&gt;I57,D57,F57))</f>
        <v>Vainqueur Match 56</v>
      </c>
      <c r="G63" s="19">
        <f t="shared" si="0"/>
      </c>
      <c r="H63" s="19" t="s">
        <v>12</v>
      </c>
      <c r="I63" s="19">
        <f t="shared" si="1"/>
      </c>
      <c r="J63" s="83">
        <f t="shared" si="2"/>
        <v>0</v>
      </c>
      <c r="K63" s="109"/>
      <c r="L63" s="19" t="s">
        <v>12</v>
      </c>
      <c r="M63" s="117"/>
      <c r="N63" s="109"/>
      <c r="O63" s="19" t="s">
        <v>12</v>
      </c>
      <c r="P63" s="117"/>
      <c r="Q63" s="109"/>
      <c r="R63" s="19" t="s">
        <v>12</v>
      </c>
      <c r="S63" s="20"/>
      <c r="T63" s="92"/>
      <c r="U63" s="93"/>
    </row>
    <row r="64" spans="1:21" s="31" customFormat="1" ht="18" customHeight="1">
      <c r="A64" s="23">
        <v>63</v>
      </c>
      <c r="B64" s="22" t="s">
        <v>41</v>
      </c>
      <c r="C64" s="127"/>
      <c r="D64" s="24" t="str">
        <f>IF(G58=I58,CONCATENATE("Perdant Match ",A58),IF(G58&lt;I58,D58,F58))</f>
        <v>Perdant Match 57</v>
      </c>
      <c r="E64" s="23" t="s">
        <v>5</v>
      </c>
      <c r="F64" s="24" t="str">
        <f>IF(G59=I59,CONCATENATE("Perdant Match ",A59),IF(G59&lt;I59,D59,F59))</f>
        <v>Perdant Match 58</v>
      </c>
      <c r="G64" s="23">
        <f>IF(K64=M64,"",SUM(IF(K64&gt;M64,1,0),IF(N64&gt;P64,1,0),IF(Q64&lt;=S64,0,1)))</f>
      </c>
      <c r="H64" s="23" t="s">
        <v>12</v>
      </c>
      <c r="I64" s="23">
        <f>IF(K64=M64,"",SUM(IF(K64&lt;M64,1,0),IF(N64&lt;P64,1,0),IF(Q64&gt;=S64,0,1)))</f>
      </c>
      <c r="J64" s="84">
        <f>SUM(U64-T64)</f>
        <v>0</v>
      </c>
      <c r="K64" s="110"/>
      <c r="L64" s="23" t="s">
        <v>12</v>
      </c>
      <c r="M64" s="118"/>
      <c r="N64" s="110"/>
      <c r="O64" s="23" t="s">
        <v>12</v>
      </c>
      <c r="P64" s="118"/>
      <c r="Q64" s="110"/>
      <c r="R64" s="23" t="s">
        <v>12</v>
      </c>
      <c r="S64" s="25"/>
      <c r="T64" s="94"/>
      <c r="U64" s="95"/>
    </row>
    <row r="65" spans="1:21" s="31" customFormat="1" ht="18" customHeight="1">
      <c r="A65" s="24">
        <v>64</v>
      </c>
      <c r="B65" s="27" t="s">
        <v>42</v>
      </c>
      <c r="C65" s="125"/>
      <c r="D65" s="24" t="str">
        <f>IF(G58=I58,CONCATENATE("Vainqueur Match ",A58),IF(G58&gt;I58,D58,F58))</f>
        <v>Vainqueur Match 57</v>
      </c>
      <c r="E65" s="24" t="s">
        <v>5</v>
      </c>
      <c r="F65" s="24" t="str">
        <f>IF(G59=I59,CONCATENATE("Vainqueur Match ",A59),IF(G59&gt;I59,D59,F59))</f>
        <v>Vainqueur Match 58</v>
      </c>
      <c r="G65" s="24">
        <f>IF(K65=M65,"",SUM(IF(K65&gt;M65,1,0),IF(N65&gt;P65,1,0),IF(Q65&lt;=S65,0,1)))</f>
      </c>
      <c r="H65" s="24" t="s">
        <v>12</v>
      </c>
      <c r="I65" s="24">
        <f>IF(K65=M65,"",SUM(IF(K65&lt;M65,1,0),IF(N65&lt;P65,1,0),IF(Q65&gt;=S65,0,1)))</f>
      </c>
      <c r="J65" s="85">
        <f>SUM(U65-T65)</f>
        <v>0</v>
      </c>
      <c r="K65" s="108"/>
      <c r="L65" s="24" t="s">
        <v>12</v>
      </c>
      <c r="M65" s="116"/>
      <c r="N65" s="108"/>
      <c r="O65" s="24" t="s">
        <v>12</v>
      </c>
      <c r="P65" s="116"/>
      <c r="Q65" s="108"/>
      <c r="R65" s="24" t="s">
        <v>12</v>
      </c>
      <c r="S65" s="30"/>
      <c r="T65" s="96"/>
      <c r="U65" s="97"/>
    </row>
    <row r="66" spans="1:21" s="31" customFormat="1" ht="18" customHeight="1">
      <c r="A66" s="24">
        <v>65</v>
      </c>
      <c r="B66" s="27" t="s">
        <v>44</v>
      </c>
      <c r="C66" s="125"/>
      <c r="D66" s="24" t="str">
        <f>IF(G52=I52,CONCATENATE("Perdant Match ",A52),IF(G52&lt;I52,D52,F52))</f>
        <v>Perdant Match 51</v>
      </c>
      <c r="E66" s="24" t="s">
        <v>5</v>
      </c>
      <c r="F66" s="24" t="str">
        <f>IF(G53=I53,CONCATENATE("Perdant Match ",A53),IF(G53&lt;I53,D53,F53))</f>
        <v>Perdant Match 52</v>
      </c>
      <c r="G66" s="24">
        <f t="shared" si="0"/>
      </c>
      <c r="H66" s="24" t="s">
        <v>12</v>
      </c>
      <c r="I66" s="24">
        <f t="shared" si="1"/>
      </c>
      <c r="J66" s="85">
        <f t="shared" si="2"/>
        <v>0</v>
      </c>
      <c r="K66" s="108"/>
      <c r="L66" s="24" t="s">
        <v>12</v>
      </c>
      <c r="M66" s="116"/>
      <c r="N66" s="108"/>
      <c r="O66" s="24" t="s">
        <v>12</v>
      </c>
      <c r="P66" s="116"/>
      <c r="Q66" s="108"/>
      <c r="R66" s="24" t="s">
        <v>12</v>
      </c>
      <c r="S66" s="30"/>
      <c r="T66" s="96"/>
      <c r="U66" s="97"/>
    </row>
    <row r="67" spans="1:21" s="31" customFormat="1" ht="18" customHeight="1">
      <c r="A67" s="24">
        <v>66</v>
      </c>
      <c r="B67" s="27" t="s">
        <v>45</v>
      </c>
      <c r="C67" s="125"/>
      <c r="D67" s="24" t="str">
        <f>IF(G52=I52,CONCATENATE("Vainqueur Match ",A52),IF(G52&gt;I52,D52,F52))</f>
        <v>Vainqueur Match 51</v>
      </c>
      <c r="E67" s="24" t="s">
        <v>5</v>
      </c>
      <c r="F67" s="24" t="str">
        <f>IF(G53=I53,CONCATENATE("Vainqueur Match ",A53),IF(G53&gt;I53,D53,F53))</f>
        <v>Vainqueur Match 52</v>
      </c>
      <c r="G67" s="24">
        <f t="shared" si="0"/>
      </c>
      <c r="H67" s="24" t="s">
        <v>12</v>
      </c>
      <c r="I67" s="24">
        <f t="shared" si="1"/>
      </c>
      <c r="J67" s="85">
        <f t="shared" si="2"/>
        <v>0</v>
      </c>
      <c r="K67" s="108"/>
      <c r="L67" s="24" t="s">
        <v>12</v>
      </c>
      <c r="M67" s="116"/>
      <c r="N67" s="108"/>
      <c r="O67" s="24" t="s">
        <v>12</v>
      </c>
      <c r="P67" s="116"/>
      <c r="Q67" s="108"/>
      <c r="R67" s="24" t="s">
        <v>12</v>
      </c>
      <c r="S67" s="30"/>
      <c r="T67" s="96"/>
      <c r="U67" s="97"/>
    </row>
    <row r="68" spans="1:21" s="31" customFormat="1" ht="18" customHeight="1">
      <c r="A68" s="24">
        <v>67</v>
      </c>
      <c r="B68" s="27" t="s">
        <v>46</v>
      </c>
      <c r="C68" s="125"/>
      <c r="D68" s="24" t="str">
        <f>IF(G54=I54,CONCATENATE("Perdant Match ",A54),IF(G54&lt;I54,D54,F54))</f>
        <v>Perdant Match 53</v>
      </c>
      <c r="E68" s="24" t="s">
        <v>5</v>
      </c>
      <c r="F68" s="24" t="str">
        <f>IF(G55=I55,CONCATENATE("Perdant Match ",A55),IF(G55&lt;I55,D55,F55))</f>
        <v>Perdant Match 54</v>
      </c>
      <c r="G68" s="24">
        <f>IF(K68=M68,"",SUM(IF(K68&gt;M68,1,0),IF(N68&gt;P68,1,0),IF(Q68&lt;=S68,0,1)))</f>
      </c>
      <c r="H68" s="24" t="s">
        <v>12</v>
      </c>
      <c r="I68" s="24">
        <f>IF(K68=M68,"",SUM(IF(K68&lt;M68,1,0),IF(N68&lt;P68,1,0),IF(Q68&gt;=S68,0,1)))</f>
      </c>
      <c r="J68" s="85">
        <f>SUM(U68-T68)</f>
        <v>0</v>
      </c>
      <c r="K68" s="108"/>
      <c r="L68" s="24" t="s">
        <v>12</v>
      </c>
      <c r="M68" s="116"/>
      <c r="N68" s="108"/>
      <c r="O68" s="24" t="s">
        <v>12</v>
      </c>
      <c r="P68" s="116"/>
      <c r="Q68" s="108"/>
      <c r="R68" s="24" t="s">
        <v>12</v>
      </c>
      <c r="S68" s="30"/>
      <c r="T68" s="96"/>
      <c r="U68" s="97"/>
    </row>
    <row r="69" spans="1:21" s="31" customFormat="1" ht="18" customHeight="1">
      <c r="A69" s="24">
        <v>68</v>
      </c>
      <c r="B69" s="27" t="s">
        <v>47</v>
      </c>
      <c r="C69" s="125"/>
      <c r="D69" s="24" t="str">
        <f>IF(G54=I54,CONCATENATE("Vainqueur Match ",A54),IF(G54&gt;I54,D54,F54))</f>
        <v>Vainqueur Match 53</v>
      </c>
      <c r="E69" s="24" t="s">
        <v>5</v>
      </c>
      <c r="F69" s="24" t="str">
        <f>IF(G55=I55,CONCATENATE("Vainqueur Match ",A55),IF(G55&gt;I55,D55,F55))</f>
        <v>Vainqueur Match 54</v>
      </c>
      <c r="G69" s="24">
        <f>IF(K69=M69,"",SUM(IF(K69&gt;M69,1,0),IF(N69&gt;P69,1,0),IF(Q69&lt;=S69,0,1)))</f>
      </c>
      <c r="H69" s="24" t="s">
        <v>12</v>
      </c>
      <c r="I69" s="24">
        <f>IF(K69=M69,"",SUM(IF(K69&lt;M69,1,0),IF(N69&lt;P69,1,0),IF(Q69&gt;=S69,0,1)))</f>
      </c>
      <c r="J69" s="85">
        <f>SUM(U69-T69)</f>
        <v>0</v>
      </c>
      <c r="K69" s="108"/>
      <c r="L69" s="24" t="s">
        <v>12</v>
      </c>
      <c r="M69" s="116"/>
      <c r="N69" s="108"/>
      <c r="O69" s="24" t="s">
        <v>12</v>
      </c>
      <c r="P69" s="116"/>
      <c r="Q69" s="108"/>
      <c r="R69" s="24" t="s">
        <v>12</v>
      </c>
      <c r="S69" s="30"/>
      <c r="T69" s="96"/>
      <c r="U69" s="97"/>
    </row>
    <row r="70" spans="1:21" s="31" customFormat="1" ht="18" customHeight="1">
      <c r="A70" s="24">
        <v>69</v>
      </c>
      <c r="B70" s="27" t="s">
        <v>48</v>
      </c>
      <c r="C70" s="125"/>
      <c r="D70" s="24" t="str">
        <f>IF(G49=I49,CONCATENATE("Perdant Match ",A49),IF(G49&lt;I49,D49,F49))</f>
        <v>Perdant Match 48</v>
      </c>
      <c r="E70" s="24" t="s">
        <v>5</v>
      </c>
      <c r="F70" s="24" t="str">
        <f>IF(G48=I48,CONCATENATE("Perdant Match ",A48),IF(G48&lt;I48,D48,F48))</f>
        <v>Perdant Match 47</v>
      </c>
      <c r="G70" s="24">
        <f t="shared" si="0"/>
      </c>
      <c r="H70" s="24" t="s">
        <v>12</v>
      </c>
      <c r="I70" s="24">
        <f t="shared" si="1"/>
      </c>
      <c r="J70" s="85">
        <f t="shared" si="2"/>
        <v>0</v>
      </c>
      <c r="K70" s="108"/>
      <c r="L70" s="24" t="s">
        <v>12</v>
      </c>
      <c r="M70" s="116"/>
      <c r="N70" s="108"/>
      <c r="O70" s="24" t="s">
        <v>12</v>
      </c>
      <c r="P70" s="116"/>
      <c r="Q70" s="108"/>
      <c r="R70" s="24" t="s">
        <v>12</v>
      </c>
      <c r="S70" s="30"/>
      <c r="T70" s="96"/>
      <c r="U70" s="97"/>
    </row>
    <row r="71" spans="1:21" s="31" customFormat="1" ht="18" customHeight="1">
      <c r="A71" s="24">
        <v>70</v>
      </c>
      <c r="B71" s="27" t="s">
        <v>49</v>
      </c>
      <c r="C71" s="125"/>
      <c r="D71" s="24" t="str">
        <f>IF(G56=I56,CONCATENATE("Perdant Match ",A56),IF(G56&lt;I56,D56,F56))</f>
        <v>Perdant Match 55</v>
      </c>
      <c r="E71" s="24" t="s">
        <v>5</v>
      </c>
      <c r="F71" s="24" t="str">
        <f>IF(G57=I57,CONCATENATE("Perdant Match ",A57),IF(G57&lt;I57,D57,F57))</f>
        <v>Perdant Match 56</v>
      </c>
      <c r="G71" s="24">
        <f t="shared" si="0"/>
      </c>
      <c r="H71" s="24" t="s">
        <v>12</v>
      </c>
      <c r="I71" s="24">
        <f t="shared" si="1"/>
      </c>
      <c r="J71" s="85">
        <f t="shared" si="2"/>
        <v>0</v>
      </c>
      <c r="K71" s="108"/>
      <c r="L71" s="24" t="s">
        <v>12</v>
      </c>
      <c r="M71" s="116"/>
      <c r="N71" s="108"/>
      <c r="O71" s="24" t="s">
        <v>12</v>
      </c>
      <c r="P71" s="116"/>
      <c r="Q71" s="108"/>
      <c r="R71" s="24" t="s">
        <v>12</v>
      </c>
      <c r="S71" s="30"/>
      <c r="T71" s="96"/>
      <c r="U71" s="97"/>
    </row>
    <row r="72" spans="1:21" s="31" customFormat="1" ht="18" customHeight="1">
      <c r="A72" s="24">
        <v>71</v>
      </c>
      <c r="B72" s="27" t="s">
        <v>50</v>
      </c>
      <c r="C72" s="125"/>
      <c r="D72" s="24" t="str">
        <f>IF(G62=I62,CONCATENATE("Perdant Match ",A62),IF(G62&lt;I62,D62,F62))</f>
        <v>Perdant Match 61</v>
      </c>
      <c r="E72" s="24" t="s">
        <v>5</v>
      </c>
      <c r="F72" s="24" t="str">
        <f>IF(G63=I63,CONCATENATE("Perdant Match ",A63),IF(G63&lt;I63,D63,F63))</f>
        <v>Perdant Match 62</v>
      </c>
      <c r="G72" s="24">
        <f t="shared" si="0"/>
      </c>
      <c r="H72" s="24" t="s">
        <v>12</v>
      </c>
      <c r="I72" s="24">
        <f t="shared" si="1"/>
      </c>
      <c r="J72" s="85">
        <f t="shared" si="2"/>
        <v>0</v>
      </c>
      <c r="K72" s="108"/>
      <c r="L72" s="24" t="s">
        <v>12</v>
      </c>
      <c r="M72" s="116"/>
      <c r="N72" s="108"/>
      <c r="O72" s="24" t="s">
        <v>12</v>
      </c>
      <c r="P72" s="116"/>
      <c r="Q72" s="108"/>
      <c r="R72" s="24" t="s">
        <v>12</v>
      </c>
      <c r="S72" s="30"/>
      <c r="T72" s="96"/>
      <c r="U72" s="97"/>
    </row>
    <row r="73" spans="1:21" s="31" customFormat="1" ht="18" customHeight="1" thickBot="1">
      <c r="A73" s="79">
        <v>72</v>
      </c>
      <c r="B73" s="80" t="s">
        <v>51</v>
      </c>
      <c r="C73" s="130"/>
      <c r="D73" s="79" t="str">
        <f>IF(G62=I62,CONCATENATE("Vainqueur Match ",A62),IF(G62&gt;I62,D62,F62))</f>
        <v>Vainqueur Match 61</v>
      </c>
      <c r="E73" s="79" t="s">
        <v>5</v>
      </c>
      <c r="F73" s="79" t="str">
        <f>IF(G63=I63,CONCATENATE("Vainqueur Match ",A63),IF(G63&gt;I63,D63,F63))</f>
        <v>Vainqueur Match 62</v>
      </c>
      <c r="G73" s="79">
        <f t="shared" si="0"/>
      </c>
      <c r="H73" s="79" t="s">
        <v>12</v>
      </c>
      <c r="I73" s="79">
        <f t="shared" si="1"/>
      </c>
      <c r="J73" s="89">
        <f t="shared" si="2"/>
        <v>0</v>
      </c>
      <c r="K73" s="113"/>
      <c r="L73" s="79" t="s">
        <v>12</v>
      </c>
      <c r="M73" s="121"/>
      <c r="N73" s="113"/>
      <c r="O73" s="79" t="s">
        <v>12</v>
      </c>
      <c r="P73" s="121"/>
      <c r="Q73" s="113"/>
      <c r="R73" s="79" t="s">
        <v>12</v>
      </c>
      <c r="S73" s="81"/>
      <c r="T73" s="104"/>
      <c r="U73" s="105"/>
    </row>
    <row r="74" spans="7:10" ht="18" customHeight="1" thickTop="1">
      <c r="G74" s="63"/>
      <c r="H74" s="63"/>
      <c r="I74" s="63"/>
      <c r="J74" s="63"/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</sheetData>
  <sheetProtection sheet="1"/>
  <printOptions horizontalCentered="1" verticalCentered="1"/>
  <pageMargins left="0" right="0" top="0" bottom="0" header="0" footer="0"/>
  <pageSetup horizontalDpi="300" verticalDpi="300" orientation="portrait" paperSize="9" scale="59" r:id="rId1"/>
  <ignoredErrors>
    <ignoredError sqref="F41:F42 D22 F21 D20 F23 F19 D61 F61 F64 D67:D68 F67:F68 D24 D12 F11 F13 D14 D16 F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6"/>
  <sheetViews>
    <sheetView zoomScalePageLayoutView="0" workbookViewId="0" topLeftCell="A76">
      <selection activeCell="E43" sqref="E43"/>
    </sheetView>
  </sheetViews>
  <sheetFormatPr defaultColWidth="11.421875" defaultRowHeight="12.75"/>
  <cols>
    <col min="2" max="2" width="12.7109375" style="0" bestFit="1" customWidth="1"/>
    <col min="3" max="3" width="12.421875" style="0" bestFit="1" customWidth="1"/>
    <col min="4" max="5" width="12.7109375" style="0" bestFit="1" customWidth="1"/>
    <col min="7" max="11" width="12.7109375" style="0" bestFit="1" customWidth="1"/>
  </cols>
  <sheetData>
    <row r="1" spans="1:13" ht="12.75">
      <c r="A1" s="33"/>
      <c r="B1" s="33"/>
      <c r="C1" s="33"/>
      <c r="D1" s="33"/>
      <c r="E1" s="237" t="s">
        <v>52</v>
      </c>
      <c r="F1" s="237"/>
      <c r="G1" s="237"/>
      <c r="H1" s="237"/>
      <c r="I1" s="238"/>
      <c r="J1" s="33"/>
      <c r="K1" s="33"/>
      <c r="L1" s="33"/>
      <c r="M1" s="33"/>
    </row>
    <row r="2" spans="1:13" ht="12.75">
      <c r="A2" s="33"/>
      <c r="B2" s="33"/>
      <c r="C2" s="33"/>
      <c r="D2" s="33"/>
      <c r="E2" s="237"/>
      <c r="F2" s="237"/>
      <c r="G2" s="237"/>
      <c r="H2" s="237"/>
      <c r="I2" s="238"/>
      <c r="J2" s="33"/>
      <c r="K2" s="33"/>
      <c r="L2" s="33"/>
      <c r="M2" s="33"/>
    </row>
    <row r="3" spans="1:13" ht="12.75">
      <c r="A3" s="33"/>
      <c r="B3" s="34" t="str">
        <f>CONCATENATE(Matchs_24!D10)</f>
        <v>Rang 1</v>
      </c>
      <c r="C3" s="35"/>
      <c r="D3" s="35"/>
      <c r="E3" s="238"/>
      <c r="F3" s="238"/>
      <c r="G3" s="238"/>
      <c r="H3" s="238"/>
      <c r="I3" s="238"/>
      <c r="J3" s="36"/>
      <c r="K3" s="36"/>
      <c r="L3" s="37"/>
      <c r="M3" s="33"/>
    </row>
    <row r="4" spans="1:13" ht="12.75">
      <c r="A4" s="33"/>
      <c r="B4" s="38"/>
      <c r="C4" s="35"/>
      <c r="D4" s="35"/>
      <c r="E4" s="35"/>
      <c r="F4" s="36"/>
      <c r="G4" s="36"/>
      <c r="H4" s="36"/>
      <c r="I4" s="36"/>
      <c r="J4" s="36"/>
      <c r="K4" s="36"/>
      <c r="L4" s="34" t="str">
        <f>CONCATENATE(Matchs_24!D25)</f>
        <v>Perdant Match 16</v>
      </c>
      <c r="M4" s="33"/>
    </row>
    <row r="5" spans="1:13" ht="12.75">
      <c r="A5" s="39" t="str">
        <f>CONCATENATE(Matchs_24!D2)</f>
        <v>Rang 17</v>
      </c>
      <c r="B5" s="40">
        <v>9</v>
      </c>
      <c r="C5" s="41" t="str">
        <f>CONCATENATE(Matchs_24!D26)</f>
        <v>Vainqueur Match 9</v>
      </c>
      <c r="D5" s="35"/>
      <c r="E5" s="35"/>
      <c r="F5" s="36"/>
      <c r="G5" s="36"/>
      <c r="H5" s="36"/>
      <c r="I5" s="36"/>
      <c r="J5" s="36"/>
      <c r="K5" s="36"/>
      <c r="L5" s="42"/>
      <c r="M5" s="33"/>
    </row>
    <row r="6" spans="1:13" ht="12.75">
      <c r="A6" s="223" t="str">
        <f>CONCATENATE("(",Matchs_24!G2," : ",Matchs_24!I2,")")</f>
        <v>( : )</v>
      </c>
      <c r="B6" s="174" t="str">
        <f>CONCATENATE("(",Matchs_24!G10," : ",Matchs_24!I10,")")</f>
        <v>( : )</v>
      </c>
      <c r="C6" s="38"/>
      <c r="D6" s="35"/>
      <c r="E6" s="35"/>
      <c r="F6" s="36"/>
      <c r="G6" s="36"/>
      <c r="H6" s="36"/>
      <c r="I6" s="36"/>
      <c r="J6" s="36"/>
      <c r="K6" s="45" t="str">
        <f>CONCATENATE(Matchs_24!D34)</f>
        <v>Vainqueur Match 24</v>
      </c>
      <c r="L6" s="46">
        <v>24</v>
      </c>
      <c r="M6" s="33"/>
    </row>
    <row r="7" spans="1:13" ht="12.75">
      <c r="A7" s="40">
        <v>1</v>
      </c>
      <c r="B7" s="47" t="str">
        <f>CONCATENATE(Matchs_24!F10)</f>
        <v>Vainqueur Match 1</v>
      </c>
      <c r="C7" s="44"/>
      <c r="D7" s="35"/>
      <c r="E7" s="35"/>
      <c r="F7" s="36"/>
      <c r="G7" s="36"/>
      <c r="H7" s="36"/>
      <c r="I7" s="36"/>
      <c r="J7" s="36"/>
      <c r="K7" s="48"/>
      <c r="L7" s="224" t="str">
        <f>CONCATENATE("(",Matchs_24!G25," : ",Matchs_24!I25,")")</f>
        <v>( : )</v>
      </c>
      <c r="M7" s="33"/>
    </row>
    <row r="8" spans="1:13" ht="12.75">
      <c r="A8" s="45" t="str">
        <f>CONCATENATE(Matchs_24!F2)</f>
        <v>Rang 16</v>
      </c>
      <c r="B8" s="50"/>
      <c r="C8" s="44"/>
      <c r="D8" s="35"/>
      <c r="E8" s="35"/>
      <c r="F8" s="36"/>
      <c r="G8" s="36"/>
      <c r="H8" s="36"/>
      <c r="I8" s="36"/>
      <c r="J8" s="36"/>
      <c r="K8" s="51"/>
      <c r="L8" s="52" t="str">
        <f>CONCATENATE(Matchs_24!F25)</f>
        <v>Perdant Match 1</v>
      </c>
      <c r="M8" s="33"/>
    </row>
    <row r="9" spans="1:13" ht="12.75">
      <c r="A9" s="39"/>
      <c r="B9" s="35"/>
      <c r="C9" s="40">
        <v>25</v>
      </c>
      <c r="D9" s="41" t="str">
        <f>CONCATENATE(Matchs_24!D46)</f>
        <v>Vainqueur Match 25</v>
      </c>
      <c r="E9" s="35"/>
      <c r="F9" s="36"/>
      <c r="G9" s="36"/>
      <c r="H9" s="36"/>
      <c r="I9" s="36"/>
      <c r="J9" s="36"/>
      <c r="K9" s="51"/>
      <c r="L9" s="50"/>
      <c r="M9" s="33"/>
    </row>
    <row r="10" spans="1:13" ht="12.75">
      <c r="A10" s="39" t="str">
        <f>CONCATENATE(Matchs_24!D3)</f>
        <v>Rang 9</v>
      </c>
      <c r="B10" s="35"/>
      <c r="C10" s="174" t="str">
        <f>CONCATENATE("(",Matchs_24!G26," : ",Matchs_24!I26,")")</f>
        <v>( : )</v>
      </c>
      <c r="D10" s="38"/>
      <c r="E10" s="35"/>
      <c r="F10" s="36"/>
      <c r="G10" s="36"/>
      <c r="H10" s="36"/>
      <c r="I10" s="36"/>
      <c r="J10" s="45" t="str">
        <f>CONCATENATE(Matchs_24!D40)</f>
        <v>Vainqueur Match 33</v>
      </c>
      <c r="K10" s="46">
        <v>33</v>
      </c>
      <c r="L10" s="37"/>
      <c r="M10" s="33"/>
    </row>
    <row r="11" spans="1:13" ht="12.75">
      <c r="A11" s="223" t="str">
        <f>CONCATENATE("(",Matchs_24!G3," : ",Matchs_24!I3,")")</f>
        <v>( : )</v>
      </c>
      <c r="B11" s="35"/>
      <c r="C11" s="44"/>
      <c r="D11" s="44"/>
      <c r="E11" s="35"/>
      <c r="F11" s="36"/>
      <c r="G11" s="36"/>
      <c r="H11" s="36"/>
      <c r="I11" s="36"/>
      <c r="J11" s="48"/>
      <c r="K11" s="176" t="str">
        <f>CONCATENATE("(",Matchs_24!G34," : ",Matchs_24!I34,")")</f>
        <v>( : )</v>
      </c>
      <c r="L11" s="37"/>
      <c r="M11" s="33"/>
    </row>
    <row r="12" spans="1:13" ht="12.75">
      <c r="A12" s="40">
        <v>2</v>
      </c>
      <c r="B12" s="53" t="str">
        <f>CONCATENATE(Matchs_24!D11)</f>
        <v>Vainqueur Match 2</v>
      </c>
      <c r="C12" s="44"/>
      <c r="D12" s="44"/>
      <c r="E12" s="35"/>
      <c r="F12" s="36"/>
      <c r="G12" s="36"/>
      <c r="H12" s="41" t="str">
        <f>CONCATENATE(Matchs_24!D56)</f>
        <v>Perdant Match 46</v>
      </c>
      <c r="I12" s="36"/>
      <c r="J12" s="51"/>
      <c r="K12" s="49"/>
      <c r="L12" s="34" t="str">
        <f>CONCATENATE(Matchs_24!D24)</f>
        <v>Perdant Match 2</v>
      </c>
      <c r="M12" s="33"/>
    </row>
    <row r="13" spans="1:13" ht="12.75">
      <c r="A13" s="45" t="str">
        <f>CONCATENATE(Matchs_24!F3)</f>
        <v>Rang 24</v>
      </c>
      <c r="B13" s="38"/>
      <c r="C13" s="158"/>
      <c r="D13" s="44"/>
      <c r="E13" s="35"/>
      <c r="F13" s="36"/>
      <c r="G13" s="36"/>
      <c r="H13" s="42"/>
      <c r="I13" s="36"/>
      <c r="J13" s="54"/>
      <c r="K13" s="51"/>
      <c r="L13" s="42"/>
      <c r="M13" s="33"/>
    </row>
    <row r="14" spans="1:13" ht="12.75">
      <c r="A14" s="39"/>
      <c r="B14" s="40">
        <v>10</v>
      </c>
      <c r="C14" s="47" t="str">
        <f>CONCATENATE(Matchs_24!F26)</f>
        <v>Vainqueur Match 10</v>
      </c>
      <c r="D14" s="44"/>
      <c r="E14" s="35"/>
      <c r="F14" s="132" t="s">
        <v>15</v>
      </c>
      <c r="G14" s="36"/>
      <c r="H14" s="51"/>
      <c r="I14" s="45" t="str">
        <f>CONCATENATE(Matchs_24!D48)</f>
        <v>Vainqueur Match 39</v>
      </c>
      <c r="J14" s="46">
        <v>39</v>
      </c>
      <c r="K14" s="59" t="str">
        <f>CONCATENATE(Matchs_24!F34)</f>
        <v>Vainqueur Match 23</v>
      </c>
      <c r="L14" s="46">
        <v>23</v>
      </c>
      <c r="M14" s="33"/>
    </row>
    <row r="15" spans="1:13" ht="12.75">
      <c r="A15" s="33"/>
      <c r="B15" s="174" t="str">
        <f>CONCATENATE("(",Matchs_24!G11," : ",Matchs_24!I11,")")</f>
        <v>( : )</v>
      </c>
      <c r="C15" s="35"/>
      <c r="D15" s="44"/>
      <c r="E15" s="35"/>
      <c r="F15" s="133"/>
      <c r="G15" s="36"/>
      <c r="H15" s="51"/>
      <c r="I15" s="48"/>
      <c r="J15" s="225" t="str">
        <f>CONCATENATE("(",Matchs_24!G40," : ",Matchs_24!I40,")")</f>
        <v>( : )</v>
      </c>
      <c r="K15" s="38"/>
      <c r="L15" s="224" t="str">
        <f>CONCATENATE("(",Matchs_24!G24," : ",Matchs_24!I24,")")</f>
        <v>( : )</v>
      </c>
      <c r="M15" s="33"/>
    </row>
    <row r="16" spans="1:13" ht="12.75">
      <c r="A16" s="33"/>
      <c r="B16" s="56" t="str">
        <f>CONCATENATE(Matchs_24!F11)</f>
        <v>Rang 8</v>
      </c>
      <c r="C16" s="35"/>
      <c r="D16" s="131"/>
      <c r="E16" s="35"/>
      <c r="F16" s="36"/>
      <c r="G16" s="36"/>
      <c r="H16" s="57"/>
      <c r="I16" s="51"/>
      <c r="J16" s="49"/>
      <c r="K16" s="36"/>
      <c r="L16" s="52" t="str">
        <f>CONCATENATE(Matchs_24!F24)</f>
        <v>Perdant Match 15</v>
      </c>
      <c r="M16" s="33"/>
    </row>
    <row r="17" spans="1:13" ht="12.75">
      <c r="A17" s="33"/>
      <c r="B17" s="35"/>
      <c r="C17" s="35"/>
      <c r="D17" s="40">
        <v>45</v>
      </c>
      <c r="E17" s="41" t="str">
        <f>CONCATENATE(Matchs_24!D62)</f>
        <v>Vainqueur Match 45</v>
      </c>
      <c r="F17" s="199" t="str">
        <f>CONCATENATE("(",Matchs_24!G62," : ",Matchs_24!I62,")")</f>
        <v>( : )</v>
      </c>
      <c r="G17" s="45" t="str">
        <f>CONCATENATE(Matchs_24!F62)</f>
        <v>Vainqueur Match 55</v>
      </c>
      <c r="H17" s="46">
        <v>55</v>
      </c>
      <c r="I17" s="51"/>
      <c r="J17" s="51"/>
      <c r="K17" s="36"/>
      <c r="L17" s="50"/>
      <c r="M17" s="33"/>
    </row>
    <row r="18" spans="1:13" ht="12.75">
      <c r="A18" s="33"/>
      <c r="B18" s="35"/>
      <c r="C18" s="35"/>
      <c r="D18" s="174" t="str">
        <f>CONCATENATE("(",Matchs_24!G46," : ",Matchs_24!I46,")")</f>
        <v>( : )</v>
      </c>
      <c r="E18" s="50"/>
      <c r="F18" s="134">
        <v>61</v>
      </c>
      <c r="G18" s="38"/>
      <c r="H18" s="176" t="str">
        <f>CONCATENATE("(",Matchs_24!G56," : ",Matchs_24!I56,")")</f>
        <v>( : )</v>
      </c>
      <c r="I18" s="51"/>
      <c r="J18" s="52" t="str">
        <f>CONCATENATE(Matchs_24!F40)</f>
        <v>Perdant Match 26</v>
      </c>
      <c r="K18" s="36"/>
      <c r="L18" s="37"/>
      <c r="M18" s="33"/>
    </row>
    <row r="19" spans="1:13" ht="12.75">
      <c r="A19" s="33"/>
      <c r="B19" s="34" t="str">
        <f>CONCATENATE(Matchs_24!D12)</f>
        <v>Rang 5</v>
      </c>
      <c r="C19" s="35"/>
      <c r="D19" s="44"/>
      <c r="E19" s="35"/>
      <c r="F19" s="33"/>
      <c r="G19" s="36"/>
      <c r="H19" s="49"/>
      <c r="I19" s="51"/>
      <c r="J19" s="50"/>
      <c r="K19" s="36"/>
      <c r="L19" s="37"/>
      <c r="M19" s="33"/>
    </row>
    <row r="20" spans="1:13" ht="12.75">
      <c r="A20" s="33"/>
      <c r="B20" s="38"/>
      <c r="C20" s="35"/>
      <c r="D20" s="44"/>
      <c r="E20" s="35"/>
      <c r="F20" s="36"/>
      <c r="G20" s="36"/>
      <c r="H20" s="51"/>
      <c r="I20" s="51"/>
      <c r="J20" s="36"/>
      <c r="K20" s="36"/>
      <c r="L20" s="34" t="str">
        <f>CONCATENATE(Matchs_24!D23)</f>
        <v>Perdant Match 14</v>
      </c>
      <c r="M20" s="33"/>
    </row>
    <row r="21" spans="1:13" ht="12.75">
      <c r="A21" s="39" t="str">
        <f>CONCATENATE(Matchs_24!D4)</f>
        <v>Rang 21</v>
      </c>
      <c r="B21" s="40">
        <v>11</v>
      </c>
      <c r="C21" s="41" t="str">
        <f>CONCATENATE(Matchs_24!D27)</f>
        <v>Vainqueur Match 11</v>
      </c>
      <c r="D21" s="44"/>
      <c r="E21" s="35"/>
      <c r="F21" s="36"/>
      <c r="G21" s="36"/>
      <c r="H21" s="51"/>
      <c r="I21" s="51"/>
      <c r="J21" s="36"/>
      <c r="K21" s="36"/>
      <c r="L21" s="42"/>
      <c r="M21" s="33"/>
    </row>
    <row r="22" spans="1:13" ht="12.75">
      <c r="A22" s="223" t="str">
        <f>CONCATENATE("(",Matchs_24!G4," : ",Matchs_24!I4,")")</f>
        <v>( : )</v>
      </c>
      <c r="B22" s="174" t="str">
        <f>CONCATENATE("(",Matchs_24!G12," : ",Matchs_24!I12,")")</f>
        <v>( : )</v>
      </c>
      <c r="C22" s="38"/>
      <c r="D22" s="44"/>
      <c r="E22" s="35"/>
      <c r="F22" s="36"/>
      <c r="G22" s="36"/>
      <c r="H22" s="59" t="str">
        <f>CONCATENATE(Matchs_24!F56)</f>
        <v>Vainqueur Match 47</v>
      </c>
      <c r="I22" s="46">
        <v>47</v>
      </c>
      <c r="J22" s="36"/>
      <c r="K22" s="45" t="str">
        <f>CONCATENATE(Matchs_24!D35)</f>
        <v>Vainqueur Match 22</v>
      </c>
      <c r="L22" s="46">
        <v>22</v>
      </c>
      <c r="M22" s="33"/>
    </row>
    <row r="23" spans="1:13" ht="12.75">
      <c r="A23" s="40">
        <v>3</v>
      </c>
      <c r="B23" s="47" t="str">
        <f>CONCATENATE(Matchs_24!F12)</f>
        <v>Vainqueur Match 3</v>
      </c>
      <c r="C23" s="44"/>
      <c r="D23" s="44"/>
      <c r="E23" s="35"/>
      <c r="F23" s="36"/>
      <c r="G23" s="36"/>
      <c r="H23" s="38"/>
      <c r="I23" s="176" t="str">
        <f>CONCATENATE("(",Matchs_24!G48," : ",Matchs_24!I48,")")</f>
        <v>( : )</v>
      </c>
      <c r="J23" s="36"/>
      <c r="K23" s="48"/>
      <c r="L23" s="224" t="str">
        <f>CONCATENATE("(",Matchs_24!G23," : ",Matchs_24!I23,")")</f>
        <v>( : )</v>
      </c>
      <c r="M23" s="33"/>
    </row>
    <row r="24" spans="1:13" ht="12.75">
      <c r="A24" s="45" t="str">
        <f>CONCATENATE(Matchs_24!F4)</f>
        <v>Rang 12</v>
      </c>
      <c r="B24" s="50"/>
      <c r="C24" s="44"/>
      <c r="D24" s="44"/>
      <c r="E24" s="35"/>
      <c r="F24" s="36"/>
      <c r="G24" s="36"/>
      <c r="H24" s="36"/>
      <c r="I24" s="49"/>
      <c r="J24" s="36"/>
      <c r="K24" s="51"/>
      <c r="L24" s="52" t="str">
        <f>CONCATENATE(Matchs_24!F23)</f>
        <v>Perdant Match 3</v>
      </c>
      <c r="M24" s="33"/>
    </row>
    <row r="25" spans="1:13" ht="12.75">
      <c r="A25" s="39"/>
      <c r="B25" s="35"/>
      <c r="C25" s="40">
        <v>26</v>
      </c>
      <c r="D25" s="47" t="str">
        <f>CONCATENATE(Matchs_24!F46)</f>
        <v>Vainqueur Match 26</v>
      </c>
      <c r="E25" s="35"/>
      <c r="F25" s="36"/>
      <c r="G25" s="36"/>
      <c r="H25" s="36"/>
      <c r="I25" s="51"/>
      <c r="J25" s="36"/>
      <c r="K25" s="51"/>
      <c r="L25" s="50"/>
      <c r="M25" s="33"/>
    </row>
    <row r="26" spans="1:13" ht="14.25">
      <c r="A26" s="39" t="str">
        <f>CONCATENATE(Matchs_24!D5)</f>
        <v>Rang 13</v>
      </c>
      <c r="B26" s="35"/>
      <c r="C26" s="174" t="str">
        <f>CONCATENATE("(",Matchs_24!G27," : ",Matchs_24!I27,")")</f>
        <v>( : )</v>
      </c>
      <c r="D26" s="50"/>
      <c r="E26" s="53"/>
      <c r="F26" s="135"/>
      <c r="G26" s="53"/>
      <c r="H26" s="36"/>
      <c r="I26" s="51"/>
      <c r="J26" s="45" t="str">
        <f>CONCATENATE(Matchs_24!D41)</f>
        <v>Vainqueur Match 34</v>
      </c>
      <c r="K26" s="46">
        <v>34</v>
      </c>
      <c r="L26" s="37"/>
      <c r="M26" s="33"/>
    </row>
    <row r="27" spans="1:13" ht="14.25">
      <c r="A27" s="223" t="str">
        <f>CONCATENATE("(",Matchs_24!G5," : ",Matchs_24!I5,")")</f>
        <v>( : )</v>
      </c>
      <c r="B27" s="35"/>
      <c r="C27" s="44"/>
      <c r="D27" s="35"/>
      <c r="E27" s="53" t="str">
        <f>CONCATENATE(Matchs_24!D73)</f>
        <v>Vainqueur Match 61</v>
      </c>
      <c r="F27" s="135"/>
      <c r="G27" s="53" t="str">
        <f>CONCATENATE(Matchs_24!D72)</f>
        <v>Perdant Match 61</v>
      </c>
      <c r="H27" s="36"/>
      <c r="I27" s="51"/>
      <c r="J27" s="48"/>
      <c r="K27" s="176" t="str">
        <f>CONCATENATE("(",Matchs_24!G35," : ",Matchs_24!I35,")")</f>
        <v>( : )</v>
      </c>
      <c r="L27" s="37"/>
      <c r="M27" s="33"/>
    </row>
    <row r="28" spans="1:13" ht="12.75">
      <c r="A28" s="40">
        <v>4</v>
      </c>
      <c r="B28" s="53" t="str">
        <f>CONCATENATE(Matchs_24!D13)</f>
        <v>Vainqueur Match 4</v>
      </c>
      <c r="C28" s="44"/>
      <c r="D28" s="35"/>
      <c r="E28" s="137"/>
      <c r="F28" s="37"/>
      <c r="G28" s="138"/>
      <c r="H28" s="36"/>
      <c r="I28" s="51"/>
      <c r="J28" s="51"/>
      <c r="K28" s="49"/>
      <c r="L28" s="34" t="str">
        <f>CONCATENATE(Matchs_24!D22)</f>
        <v>Perdant Match 4</v>
      </c>
      <c r="M28" s="33"/>
    </row>
    <row r="29" spans="1:13" ht="12.75">
      <c r="A29" s="45" t="str">
        <f>CONCATENATE(Matchs_24!F5)</f>
        <v>Rang 20</v>
      </c>
      <c r="B29" s="38"/>
      <c r="C29" s="159"/>
      <c r="D29" s="35"/>
      <c r="E29" s="139" t="s">
        <v>16</v>
      </c>
      <c r="F29" s="136"/>
      <c r="G29" s="140" t="s">
        <v>17</v>
      </c>
      <c r="H29" s="36"/>
      <c r="I29" s="51"/>
      <c r="J29" s="57"/>
      <c r="K29" s="51"/>
      <c r="L29" s="42"/>
      <c r="M29" s="33"/>
    </row>
    <row r="30" spans="1:13" ht="12.75">
      <c r="A30" s="39"/>
      <c r="B30" s="40">
        <v>12</v>
      </c>
      <c r="C30" s="47" t="str">
        <f>CONCATENATE(Matchs_24!F27)</f>
        <v>Vainqueur Match 12</v>
      </c>
      <c r="D30" s="35"/>
      <c r="E30" s="141"/>
      <c r="F30" s="37"/>
      <c r="G30" s="142"/>
      <c r="H30" s="36"/>
      <c r="I30" s="59" t="str">
        <f>CONCATENATE(Matchs_24!F48)</f>
        <v>Vainqueur Match 40</v>
      </c>
      <c r="J30" s="46">
        <v>40</v>
      </c>
      <c r="K30" s="59" t="str">
        <f>CONCATENATE(Matchs_24!F35)</f>
        <v>Vainqueur Match 21</v>
      </c>
      <c r="L30" s="46">
        <v>21</v>
      </c>
      <c r="M30" s="33"/>
    </row>
    <row r="31" spans="1:13" ht="12.75">
      <c r="A31" s="33"/>
      <c r="B31" s="174" t="str">
        <f>CONCATENATE("(",Matchs_24!G13," : ",Matchs_24!I13,")")</f>
        <v>( : )</v>
      </c>
      <c r="C31" s="35"/>
      <c r="D31" s="35"/>
      <c r="E31" s="46">
        <v>72</v>
      </c>
      <c r="F31" s="36"/>
      <c r="G31" s="40">
        <v>71</v>
      </c>
      <c r="H31" s="36"/>
      <c r="I31" s="38"/>
      <c r="J31" s="225" t="str">
        <f>CONCATENATE("(",Matchs_24!G41," : ",Matchs_24!I41,")")</f>
        <v>( : )</v>
      </c>
      <c r="K31" s="38"/>
      <c r="L31" s="224" t="str">
        <f>CONCATENATE("(",Matchs_24!G22," : ",Matchs_24!I22,")")</f>
        <v>( : )</v>
      </c>
      <c r="M31" s="33"/>
    </row>
    <row r="32" spans="1:13" ht="12.75">
      <c r="A32" s="33"/>
      <c r="B32" s="56" t="str">
        <f>CONCATENATE(Matchs_24!F13)</f>
        <v>Rang 4</v>
      </c>
      <c r="C32" s="35"/>
      <c r="D32" s="35"/>
      <c r="E32" s="57"/>
      <c r="F32" s="36"/>
      <c r="G32" s="142"/>
      <c r="H32" s="36"/>
      <c r="I32" s="36"/>
      <c r="J32" s="49"/>
      <c r="K32" s="36"/>
      <c r="L32" s="52" t="str">
        <f>CONCATENATE(Matchs_24!F22)</f>
        <v>Perdant Match 13</v>
      </c>
      <c r="M32" s="33"/>
    </row>
    <row r="33" spans="1:13" ht="12.75">
      <c r="A33" s="33"/>
      <c r="B33" s="35"/>
      <c r="C33" s="35"/>
      <c r="D33" s="60"/>
      <c r="E33" s="139" t="str">
        <f>CONCATENATE("(",Matchs_24!G73," : ",Matchs_24!I73,")")</f>
        <v>( : )</v>
      </c>
      <c r="F33" s="36"/>
      <c r="G33" s="140" t="str">
        <f>CONCATENATE("(",Matchs_24!G72," : ",Matchs_24!I72,")")</f>
        <v>( : )</v>
      </c>
      <c r="H33" s="60"/>
      <c r="I33" s="36"/>
      <c r="J33" s="51"/>
      <c r="K33" s="36"/>
      <c r="L33" s="50"/>
      <c r="M33" s="33"/>
    </row>
    <row r="34" spans="1:13" ht="12.75">
      <c r="A34" s="33"/>
      <c r="B34" s="35"/>
      <c r="C34" s="35"/>
      <c r="D34" s="60"/>
      <c r="E34" s="57"/>
      <c r="F34" s="36"/>
      <c r="G34" s="143"/>
      <c r="H34" s="60"/>
      <c r="I34" s="36"/>
      <c r="J34" s="52" t="str">
        <f>CONCATENATE(Matchs_24!F41)</f>
        <v>Perdant Match 25</v>
      </c>
      <c r="K34" s="36"/>
      <c r="L34" s="37"/>
      <c r="M34" s="33"/>
    </row>
    <row r="35" spans="1:13" ht="14.25">
      <c r="A35" s="33"/>
      <c r="B35" s="35"/>
      <c r="C35" s="35"/>
      <c r="D35" s="60"/>
      <c r="E35" s="52" t="str">
        <f>CONCATENATE(Matchs_24!F73)</f>
        <v>Vainqueur Match 62</v>
      </c>
      <c r="F35" s="135"/>
      <c r="G35" s="56" t="str">
        <f>CONCATENATE(Matchs_24!F72)</f>
        <v>Perdant Match 62</v>
      </c>
      <c r="H35" s="60"/>
      <c r="I35" s="36"/>
      <c r="J35" s="39"/>
      <c r="K35" s="36"/>
      <c r="L35" s="37"/>
      <c r="M35" s="33"/>
    </row>
    <row r="36" spans="1:13" ht="12.75">
      <c r="A36" s="33"/>
      <c r="B36" s="35"/>
      <c r="C36" s="35"/>
      <c r="D36" s="60"/>
      <c r="E36" s="237" t="s">
        <v>53</v>
      </c>
      <c r="F36" s="237"/>
      <c r="G36" s="237"/>
      <c r="H36" s="237"/>
      <c r="I36" s="238"/>
      <c r="J36" s="39"/>
      <c r="K36" s="36"/>
      <c r="L36" s="37"/>
      <c r="M36" s="33"/>
    </row>
    <row r="37" spans="1:13" ht="12.75">
      <c r="A37" s="33"/>
      <c r="B37" s="35"/>
      <c r="C37" s="35"/>
      <c r="D37" s="60"/>
      <c r="E37" s="237"/>
      <c r="F37" s="237"/>
      <c r="G37" s="237"/>
      <c r="H37" s="237"/>
      <c r="I37" s="238"/>
      <c r="J37" s="39"/>
      <c r="K37" s="36"/>
      <c r="L37" s="37"/>
      <c r="M37" s="33"/>
    </row>
    <row r="38" spans="1:13" ht="12.75">
      <c r="A38" s="33"/>
      <c r="B38" s="35"/>
      <c r="C38" s="35"/>
      <c r="D38" s="60"/>
      <c r="E38" s="238"/>
      <c r="F38" s="238"/>
      <c r="G38" s="238"/>
      <c r="H38" s="238"/>
      <c r="I38" s="238"/>
      <c r="J38" s="39"/>
      <c r="K38" s="36"/>
      <c r="L38" s="37"/>
      <c r="M38" s="33"/>
    </row>
    <row r="39" spans="1:13" ht="14.25">
      <c r="A39" s="33"/>
      <c r="B39" s="34" t="str">
        <f>CONCATENATE(Matchs_24!D14)</f>
        <v>Rang 3</v>
      </c>
      <c r="C39" s="35"/>
      <c r="D39" s="35"/>
      <c r="E39" s="34"/>
      <c r="F39" s="135"/>
      <c r="G39" s="36"/>
      <c r="H39" s="36"/>
      <c r="I39" s="36"/>
      <c r="J39" s="58"/>
      <c r="K39" s="36"/>
      <c r="L39" s="37"/>
      <c r="M39" s="33"/>
    </row>
    <row r="40" spans="1:13" ht="12.75">
      <c r="A40" s="33"/>
      <c r="B40" s="61"/>
      <c r="C40" s="35"/>
      <c r="D40" s="35"/>
      <c r="E40" s="58"/>
      <c r="F40" s="36"/>
      <c r="G40" s="37"/>
      <c r="H40" s="36"/>
      <c r="I40" s="36"/>
      <c r="J40" s="36"/>
      <c r="K40" s="36"/>
      <c r="L40" s="34" t="str">
        <f>CONCATENATE(Matchs_24!D21)</f>
        <v>Perdant Match 12</v>
      </c>
      <c r="M40" s="33"/>
    </row>
    <row r="41" spans="1:13" ht="14.25">
      <c r="A41" s="39" t="str">
        <f>CONCATENATE(Matchs_24!D6)</f>
        <v>Rang 19</v>
      </c>
      <c r="B41" s="40">
        <v>13</v>
      </c>
      <c r="C41" s="41" t="str">
        <f>CONCATENATE(Matchs_24!D28)</f>
        <v>Vainqueur Match 13</v>
      </c>
      <c r="D41" s="35"/>
      <c r="E41" s="34"/>
      <c r="F41" s="135"/>
      <c r="G41" s="34"/>
      <c r="H41" s="36"/>
      <c r="I41" s="36"/>
      <c r="J41" s="36"/>
      <c r="K41" s="36"/>
      <c r="L41" s="42"/>
      <c r="M41" s="33"/>
    </row>
    <row r="42" spans="1:13" ht="12.75">
      <c r="A42" s="223" t="str">
        <f>CONCATENATE("(",Matchs_24!G6," : ",Matchs_24!I6,")")</f>
        <v>( : )</v>
      </c>
      <c r="B42" s="174" t="str">
        <f>CONCATENATE("(",Matchs_24!G14," : ",Matchs_24!I14,")")</f>
        <v>( : )</v>
      </c>
      <c r="C42" s="38"/>
      <c r="D42" s="35"/>
      <c r="E42" s="33"/>
      <c r="F42" s="33"/>
      <c r="G42" s="33"/>
      <c r="H42" s="36"/>
      <c r="I42" s="36"/>
      <c r="J42" s="36"/>
      <c r="K42" s="45" t="str">
        <f>CONCATENATE(Matchs_24!D36)</f>
        <v>Vainqueur Match 20</v>
      </c>
      <c r="L42" s="46">
        <v>20</v>
      </c>
      <c r="M42" s="33"/>
    </row>
    <row r="43" spans="1:13" ht="12.75">
      <c r="A43" s="40">
        <v>5</v>
      </c>
      <c r="B43" s="47" t="str">
        <f>CONCATENATE(Matchs_24!F14)</f>
        <v>Vainqueur Match 5</v>
      </c>
      <c r="C43" s="44"/>
      <c r="D43" s="35"/>
      <c r="E43" s="39"/>
      <c r="F43" s="36"/>
      <c r="G43" s="37"/>
      <c r="H43" s="36"/>
      <c r="I43" s="36"/>
      <c r="J43" s="36"/>
      <c r="K43" s="48"/>
      <c r="L43" s="224" t="str">
        <f>CONCATENATE("(",Matchs_24!G21," : ",Matchs_24!I21,")")</f>
        <v>( : )</v>
      </c>
      <c r="M43" s="33"/>
    </row>
    <row r="44" spans="1:13" ht="12.75">
      <c r="A44" s="45" t="str">
        <f>CONCATENATE(Matchs_24!F6)</f>
        <v>Rang 14</v>
      </c>
      <c r="B44" s="50"/>
      <c r="C44" s="44"/>
      <c r="D44" s="35"/>
      <c r="E44" s="35"/>
      <c r="F44" s="36"/>
      <c r="G44" s="36"/>
      <c r="H44" s="36"/>
      <c r="I44" s="36"/>
      <c r="J44" s="36"/>
      <c r="K44" s="51"/>
      <c r="L44" s="52" t="str">
        <f>CONCATENATE(Matchs_24!F21)</f>
        <v>Perdant Match 5</v>
      </c>
      <c r="M44" s="33"/>
    </row>
    <row r="45" spans="1:13" ht="12.75">
      <c r="A45" s="39"/>
      <c r="B45" s="35"/>
      <c r="C45" s="40">
        <v>27</v>
      </c>
      <c r="D45" s="41" t="str">
        <f>CONCATENATE(Matchs_24!D47)</f>
        <v>Vainqueur Match 27</v>
      </c>
      <c r="E45" s="35"/>
      <c r="F45" s="36"/>
      <c r="G45" s="36"/>
      <c r="H45" s="36"/>
      <c r="I45" s="36"/>
      <c r="J45" s="36"/>
      <c r="K45" s="51"/>
      <c r="L45" s="50"/>
      <c r="M45" s="33"/>
    </row>
    <row r="46" spans="1:13" ht="12.75">
      <c r="A46" s="39" t="str">
        <f>CONCATENATE(Matchs_24!D7)</f>
        <v>Rang 11</v>
      </c>
      <c r="B46" s="35"/>
      <c r="C46" s="174" t="str">
        <f>CONCATENATE("(",Matchs_24!G28," : ",Matchs_24!I28,")")</f>
        <v>( : )</v>
      </c>
      <c r="D46" s="38"/>
      <c r="E46" s="35"/>
      <c r="F46" s="36"/>
      <c r="G46" s="36"/>
      <c r="H46" s="36"/>
      <c r="I46" s="36"/>
      <c r="J46" s="45" t="str">
        <f>CONCATENATE(Matchs_24!D42)</f>
        <v>Vainqueur Match 35</v>
      </c>
      <c r="K46" s="46">
        <v>35</v>
      </c>
      <c r="L46" s="37"/>
      <c r="M46" s="33"/>
    </row>
    <row r="47" spans="1:13" ht="12.75">
      <c r="A47" s="223" t="str">
        <f>CONCATENATE("(",Matchs_24!G7," : ",Matchs_24!I7,")")</f>
        <v>( : )</v>
      </c>
      <c r="B47" s="39"/>
      <c r="C47" s="44"/>
      <c r="D47" s="44"/>
      <c r="E47" s="35"/>
      <c r="F47" s="36"/>
      <c r="G47" s="36"/>
      <c r="H47" s="36"/>
      <c r="I47" s="36"/>
      <c r="J47" s="48"/>
      <c r="K47" s="176" t="str">
        <f>CONCATENATE("(",Matchs_24!G36," : ",Matchs_24!I36,")")</f>
        <v>( : )</v>
      </c>
      <c r="L47" s="37"/>
      <c r="M47" s="33"/>
    </row>
    <row r="48" spans="1:13" ht="12.75">
      <c r="A48" s="40">
        <v>6</v>
      </c>
      <c r="B48" s="53" t="str">
        <f>CONCATENATE(Matchs_24!D15)</f>
        <v>Vainqueur Match 6</v>
      </c>
      <c r="C48" s="44"/>
      <c r="D48" s="44"/>
      <c r="E48" s="35"/>
      <c r="F48" s="36"/>
      <c r="G48" s="36"/>
      <c r="H48" s="41" t="str">
        <f>CONCATENATE(Matchs_24!D57)</f>
        <v>Perdant Match 45</v>
      </c>
      <c r="I48" s="36"/>
      <c r="J48" s="51"/>
      <c r="K48" s="49"/>
      <c r="L48" s="34" t="str">
        <f>CONCATENATE(Matchs_24!D20)</f>
        <v>Perdant Match 6</v>
      </c>
      <c r="M48" s="33"/>
    </row>
    <row r="49" spans="1:13" ht="12.75">
      <c r="A49" s="45" t="str">
        <f>CONCATENATE(Matchs_24!F7)</f>
        <v>Rang 22</v>
      </c>
      <c r="B49" s="38"/>
      <c r="C49" s="159"/>
      <c r="D49" s="44"/>
      <c r="E49" s="35"/>
      <c r="F49" s="36"/>
      <c r="G49" s="36"/>
      <c r="H49" s="42"/>
      <c r="I49" s="36"/>
      <c r="J49" s="57"/>
      <c r="K49" s="51"/>
      <c r="L49" s="42"/>
      <c r="M49" s="33"/>
    </row>
    <row r="50" spans="1:13" ht="12.75">
      <c r="A50" s="39"/>
      <c r="B50" s="40">
        <v>14</v>
      </c>
      <c r="C50" s="47" t="str">
        <f>CONCATENATE(Matchs_24!F28)</f>
        <v>Vainqueur Match 14</v>
      </c>
      <c r="D50" s="44"/>
      <c r="E50" s="35"/>
      <c r="F50" s="36"/>
      <c r="G50" s="36"/>
      <c r="H50" s="51"/>
      <c r="I50" s="45" t="str">
        <f>CONCATENATE(Matchs_24!D49)</f>
        <v>Vainqueur Match 41</v>
      </c>
      <c r="J50" s="46">
        <v>41</v>
      </c>
      <c r="K50" s="59" t="str">
        <f>CONCATENATE(Matchs_24!F36)</f>
        <v>Vainqueur Match 19</v>
      </c>
      <c r="L50" s="46">
        <v>19</v>
      </c>
      <c r="M50" s="33"/>
    </row>
    <row r="51" spans="1:13" ht="12.75">
      <c r="A51" s="33"/>
      <c r="B51" s="174" t="str">
        <f>CONCATENATE("(",Matchs_24!G15," : ",Matchs_24!I15,")")</f>
        <v>( : )</v>
      </c>
      <c r="C51" s="35"/>
      <c r="D51" s="44"/>
      <c r="E51" s="35"/>
      <c r="F51" s="36"/>
      <c r="G51" s="36"/>
      <c r="H51" s="51"/>
      <c r="I51" s="48"/>
      <c r="J51" s="225" t="str">
        <f>CONCATENATE("(",Matchs_24!G42," : ",Matchs_24!I42,")")</f>
        <v>( : )</v>
      </c>
      <c r="K51" s="38"/>
      <c r="L51" s="224" t="str">
        <f>CONCATENATE("(",Matchs_24!G20," : ",Matchs_24!I20,")")</f>
        <v>( : )</v>
      </c>
      <c r="M51" s="33"/>
    </row>
    <row r="52" spans="1:13" ht="12.75">
      <c r="A52" s="33"/>
      <c r="B52" s="56" t="str">
        <f>CONCATENATE(Matchs_24!F15)</f>
        <v>Rang 6</v>
      </c>
      <c r="C52" s="35"/>
      <c r="D52" s="131"/>
      <c r="E52" s="35"/>
      <c r="F52" s="33"/>
      <c r="G52" s="36"/>
      <c r="H52" s="57"/>
      <c r="I52" s="51"/>
      <c r="J52" s="49"/>
      <c r="K52" s="36"/>
      <c r="L52" s="52" t="str">
        <f>CONCATENATE(Matchs_24!F20)</f>
        <v>Perdant Match 11</v>
      </c>
      <c r="M52" s="33"/>
    </row>
    <row r="53" spans="1:13" ht="12.75">
      <c r="A53" s="33"/>
      <c r="B53" s="35"/>
      <c r="C53" s="35"/>
      <c r="D53" s="40">
        <v>46</v>
      </c>
      <c r="E53" s="52" t="str">
        <f>CONCATENATE(Matchs_24!D63)</f>
        <v>Vainqueur Match 46</v>
      </c>
      <c r="F53" s="144">
        <v>62</v>
      </c>
      <c r="G53" s="45" t="str">
        <f>CONCATENATE(Matchs_24!F63)</f>
        <v>Vainqueur Match 56</v>
      </c>
      <c r="H53" s="46">
        <v>56</v>
      </c>
      <c r="I53" s="51"/>
      <c r="J53" s="51"/>
      <c r="K53" s="36"/>
      <c r="L53" s="50"/>
      <c r="M53" s="33"/>
    </row>
    <row r="54" spans="1:13" ht="12.75">
      <c r="A54" s="33"/>
      <c r="B54" s="35"/>
      <c r="C54" s="35"/>
      <c r="D54" s="174" t="str">
        <f>CONCATENATE("(",Matchs_24!G47," : ",Matchs_24!I47,")")</f>
        <v>( : )</v>
      </c>
      <c r="E54" s="50"/>
      <c r="F54" s="181" t="str">
        <f>CONCATENATE("(",Matchs_24!G63," : ",Matchs_24!I63,")")</f>
        <v>( : )</v>
      </c>
      <c r="G54" s="38"/>
      <c r="H54" s="176" t="str">
        <f>CONCATENATE("(",Matchs_24!G57," : ",Matchs_24!I57,")")</f>
        <v>( : )</v>
      </c>
      <c r="I54" s="51"/>
      <c r="J54" s="52" t="str">
        <f>CONCATENATE(Matchs_24!F42)</f>
        <v>Perdant Match 28</v>
      </c>
      <c r="K54" s="36"/>
      <c r="L54" s="37"/>
      <c r="M54" s="33"/>
    </row>
    <row r="55" spans="1:13" ht="12.75">
      <c r="A55" s="33"/>
      <c r="B55" s="34" t="str">
        <f>CONCATENATE(Matchs_24!D16)</f>
        <v>Rang 7</v>
      </c>
      <c r="C55" s="35"/>
      <c r="D55" s="44"/>
      <c r="E55" s="35"/>
      <c r="F55" s="60"/>
      <c r="G55" s="36"/>
      <c r="H55" s="49"/>
      <c r="I55" s="51"/>
      <c r="J55" s="50"/>
      <c r="K55" s="36"/>
      <c r="L55" s="37"/>
      <c r="M55" s="33"/>
    </row>
    <row r="56" spans="1:13" ht="12.75">
      <c r="A56" s="33"/>
      <c r="B56" s="38"/>
      <c r="C56" s="35"/>
      <c r="D56" s="44"/>
      <c r="E56" s="35"/>
      <c r="F56" s="132" t="s">
        <v>15</v>
      </c>
      <c r="G56" s="36"/>
      <c r="H56" s="51"/>
      <c r="I56" s="51"/>
      <c r="J56" s="36"/>
      <c r="K56" s="36"/>
      <c r="L56" s="34" t="str">
        <f>CONCATENATE(Matchs_24!D19)</f>
        <v>Perdant Match 10</v>
      </c>
      <c r="M56" s="33"/>
    </row>
    <row r="57" spans="1:13" ht="12.75">
      <c r="A57" s="221" t="str">
        <f>CONCATENATE(Matchs_24!D8)</f>
        <v>Rang 23</v>
      </c>
      <c r="B57" s="40">
        <v>15</v>
      </c>
      <c r="C57" s="41" t="str">
        <f>CONCATENATE(Matchs_24!D29)</f>
        <v>Vainqueur Match 15</v>
      </c>
      <c r="D57" s="44"/>
      <c r="E57" s="35"/>
      <c r="F57" s="36"/>
      <c r="G57" s="36"/>
      <c r="H57" s="51"/>
      <c r="I57" s="51"/>
      <c r="J57" s="36"/>
      <c r="K57" s="36"/>
      <c r="L57" s="42"/>
      <c r="M57" s="33"/>
    </row>
    <row r="58" spans="1:13" ht="12.75">
      <c r="A58" s="223" t="str">
        <f>CONCATENATE("(",Matchs_24!G8," : ",Matchs_24!I8,")")</f>
        <v>( : )</v>
      </c>
      <c r="B58" s="174" t="str">
        <f>CONCATENATE("(",Matchs_24!G16," : ",Matchs_24!I16,")")</f>
        <v>( : )</v>
      </c>
      <c r="C58" s="38"/>
      <c r="D58" s="44"/>
      <c r="E58" s="35"/>
      <c r="F58" s="36"/>
      <c r="G58" s="36"/>
      <c r="H58" s="59" t="str">
        <f>CONCATENATE(Matchs_24!F57)</f>
        <v>Vainqueur Match 48</v>
      </c>
      <c r="I58" s="46">
        <v>48</v>
      </c>
      <c r="J58" s="36"/>
      <c r="K58" s="45" t="str">
        <f>CONCATENATE(Matchs_24!D37)</f>
        <v>Vainqueur Match 18</v>
      </c>
      <c r="L58" s="46">
        <v>18</v>
      </c>
      <c r="M58" s="33"/>
    </row>
    <row r="59" spans="1:13" ht="12.75">
      <c r="A59" s="40">
        <v>7</v>
      </c>
      <c r="B59" s="47" t="str">
        <f>CONCATENATE(Matchs_24!F16)</f>
        <v>Vainqueur Match 7</v>
      </c>
      <c r="C59" s="44"/>
      <c r="D59" s="44"/>
      <c r="E59" s="35"/>
      <c r="F59" s="36"/>
      <c r="G59" s="36"/>
      <c r="H59" s="38"/>
      <c r="I59" s="176" t="str">
        <f>CONCATENATE("(",Matchs_24!G49," : ",Matchs_24!I49,")")</f>
        <v>( : )</v>
      </c>
      <c r="J59" s="36"/>
      <c r="K59" s="48"/>
      <c r="L59" s="224" t="str">
        <f>CONCATENATE("(",Matchs_24!G19," : ",Matchs_24!I19,")")</f>
        <v>( : )</v>
      </c>
      <c r="M59" s="33"/>
    </row>
    <row r="60" spans="1:13" ht="12.75">
      <c r="A60" s="45" t="str">
        <f>CONCATENATE(Matchs_24!F8)</f>
        <v>Rang 10</v>
      </c>
      <c r="B60" s="50"/>
      <c r="C60" s="44"/>
      <c r="D60" s="44"/>
      <c r="E60" s="35"/>
      <c r="F60" s="36"/>
      <c r="G60" s="36"/>
      <c r="H60" s="36"/>
      <c r="I60" s="49"/>
      <c r="J60" s="36"/>
      <c r="K60" s="51"/>
      <c r="L60" s="52" t="str">
        <f>CONCATENATE(Matchs_24!F19)</f>
        <v>Perdant Match 7</v>
      </c>
      <c r="M60" s="33"/>
    </row>
    <row r="61" spans="1:13" ht="12.75">
      <c r="A61" s="39"/>
      <c r="B61" s="35"/>
      <c r="C61" s="40">
        <v>28</v>
      </c>
      <c r="D61" s="47" t="str">
        <f>CONCATENATE(Matchs_24!F47)</f>
        <v>Vainqueur Match 28</v>
      </c>
      <c r="E61" s="35"/>
      <c r="F61" s="36"/>
      <c r="G61" s="36"/>
      <c r="H61" s="36"/>
      <c r="I61" s="51"/>
      <c r="J61" s="36"/>
      <c r="K61" s="51"/>
      <c r="L61" s="50"/>
      <c r="M61" s="33"/>
    </row>
    <row r="62" spans="1:13" ht="12.75">
      <c r="A62" s="39" t="str">
        <f>CONCATENATE(Matchs_24!D9)</f>
        <v>Rang 15</v>
      </c>
      <c r="B62" s="35"/>
      <c r="C62" s="174" t="str">
        <f>CONCATENATE("(",Matchs_24!G29," : ",Matchs_24!I29,")")</f>
        <v>( : )</v>
      </c>
      <c r="D62" s="50"/>
      <c r="E62" s="35"/>
      <c r="F62" s="36"/>
      <c r="G62" s="36"/>
      <c r="H62" s="36"/>
      <c r="I62" s="51"/>
      <c r="J62" s="45" t="str">
        <f>CONCATENATE(Matchs_24!D43)</f>
        <v>Vainqueur Match 36</v>
      </c>
      <c r="K62" s="46">
        <v>36</v>
      </c>
      <c r="L62" s="37"/>
      <c r="M62" s="33"/>
    </row>
    <row r="63" spans="1:13" ht="12.75">
      <c r="A63" s="223" t="str">
        <f>CONCATENATE("(",Matchs_24!G9," : ",Matchs_24!I9,")")</f>
        <v>( : )</v>
      </c>
      <c r="B63" s="36"/>
      <c r="C63" s="44"/>
      <c r="D63" s="35"/>
      <c r="E63" s="36"/>
      <c r="F63" s="36"/>
      <c r="G63" s="36"/>
      <c r="H63" s="36"/>
      <c r="I63" s="51"/>
      <c r="J63" s="48"/>
      <c r="K63" s="176" t="str">
        <f>CONCATENATE("(",Matchs_24!G37," : ",Matchs_24!I37,")")</f>
        <v>( : )</v>
      </c>
      <c r="L63" s="37"/>
      <c r="M63" s="33"/>
    </row>
    <row r="64" spans="1:13" ht="12.75">
      <c r="A64" s="40">
        <v>8</v>
      </c>
      <c r="B64" s="53" t="str">
        <f>CONCATENATE(Matchs_24!D17)</f>
        <v>Vainqueur Match 8</v>
      </c>
      <c r="C64" s="44"/>
      <c r="D64" s="35"/>
      <c r="E64" s="36"/>
      <c r="F64" s="36"/>
      <c r="G64" s="36"/>
      <c r="H64" s="36"/>
      <c r="I64" s="51"/>
      <c r="J64" s="51"/>
      <c r="K64" s="49"/>
      <c r="L64" s="34" t="str">
        <f>CONCATENATE(Matchs_24!D18)</f>
        <v>Perdant Match 8</v>
      </c>
      <c r="M64" s="33"/>
    </row>
    <row r="65" spans="1:13" ht="12.75">
      <c r="A65" s="45" t="str">
        <f>CONCATENATE(Matchs_24!F9)</f>
        <v>Rang 18</v>
      </c>
      <c r="B65" s="38"/>
      <c r="C65" s="159"/>
      <c r="D65" s="35"/>
      <c r="E65" s="36"/>
      <c r="F65" s="36"/>
      <c r="G65" s="36"/>
      <c r="H65" s="36"/>
      <c r="I65" s="51"/>
      <c r="J65" s="57"/>
      <c r="K65" s="51"/>
      <c r="L65" s="42"/>
      <c r="M65" s="33"/>
    </row>
    <row r="66" spans="1:13" ht="12.75">
      <c r="A66" s="39"/>
      <c r="B66" s="40">
        <v>16</v>
      </c>
      <c r="C66" s="47" t="str">
        <f>CONCATENATE(Matchs_24!F29)</f>
        <v>Vainqueur Match 16</v>
      </c>
      <c r="D66" s="35"/>
      <c r="E66" s="36"/>
      <c r="F66" s="36"/>
      <c r="G66" s="36"/>
      <c r="H66" s="36"/>
      <c r="I66" s="59" t="str">
        <f>CONCATENATE(Matchs_24!F49)</f>
        <v>Vainqueur Match 42</v>
      </c>
      <c r="J66" s="46">
        <v>42</v>
      </c>
      <c r="K66" s="59" t="str">
        <f>CONCATENATE(Matchs_24!F37)</f>
        <v>Vainqueur Match 17</v>
      </c>
      <c r="L66" s="46">
        <v>17</v>
      </c>
      <c r="M66" s="33"/>
    </row>
    <row r="67" spans="1:13" ht="12.75">
      <c r="A67" s="33"/>
      <c r="B67" s="174" t="str">
        <f>CONCATENATE("(",Matchs_24!G18," : ",Matchs_24!I18,")")</f>
        <v>( : )</v>
      </c>
      <c r="C67" s="35"/>
      <c r="D67" s="35"/>
      <c r="E67" s="36"/>
      <c r="F67" s="36"/>
      <c r="G67" s="36"/>
      <c r="H67" s="36"/>
      <c r="I67" s="38"/>
      <c r="J67" s="225" t="str">
        <f>CONCATENATE("(",Matchs_24!G43," : ",Matchs_24!I43,")")</f>
        <v>( : )</v>
      </c>
      <c r="K67" s="38"/>
      <c r="L67" s="224" t="str">
        <f>CONCATENATE("(",Matchs_24!G18," : ",Matchs_24!I18,")")</f>
        <v>( : )</v>
      </c>
      <c r="M67" s="33"/>
    </row>
    <row r="68" spans="1:13" ht="12.75">
      <c r="A68" s="33"/>
      <c r="B68" s="56" t="str">
        <f>CONCATENATE(Matchs_24!F17)</f>
        <v>Rang 2</v>
      </c>
      <c r="C68" s="35"/>
      <c r="D68" s="35"/>
      <c r="E68" s="36"/>
      <c r="F68" s="36"/>
      <c r="G68" s="36"/>
      <c r="H68" s="36"/>
      <c r="I68" s="36"/>
      <c r="J68" s="49"/>
      <c r="K68" s="36"/>
      <c r="L68" s="52" t="str">
        <f>CONCATENATE(Matchs_24!F18)</f>
        <v>Perdant Match 9</v>
      </c>
      <c r="M68" s="33"/>
    </row>
    <row r="69" spans="1:13" ht="12.75">
      <c r="A69" s="33"/>
      <c r="B69" s="35"/>
      <c r="C69" s="35"/>
      <c r="D69" s="35"/>
      <c r="E69" s="36"/>
      <c r="F69" s="36"/>
      <c r="G69" s="36"/>
      <c r="H69" s="36"/>
      <c r="I69" s="36"/>
      <c r="J69" s="51"/>
      <c r="K69" s="36"/>
      <c r="L69" s="50"/>
      <c r="M69" s="33"/>
    </row>
    <row r="70" spans="1:13" ht="12.75">
      <c r="A70" s="39"/>
      <c r="B70" s="36"/>
      <c r="C70" s="36"/>
      <c r="D70" s="36"/>
      <c r="E70" s="36"/>
      <c r="F70" s="36"/>
      <c r="G70" s="36"/>
      <c r="H70" s="36"/>
      <c r="I70" s="36"/>
      <c r="J70" s="52" t="str">
        <f>CONCATENATE(Matchs_24!F43)</f>
        <v>Perdant Match 27</v>
      </c>
      <c r="K70" s="36"/>
      <c r="L70" s="37"/>
      <c r="M70" s="33"/>
    </row>
    <row r="71" spans="1:13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2.75">
      <c r="A72" s="33"/>
      <c r="B72" s="33"/>
      <c r="C72" s="33"/>
      <c r="D72" s="33"/>
      <c r="E72" s="237" t="s">
        <v>54</v>
      </c>
      <c r="F72" s="237"/>
      <c r="G72" s="237"/>
      <c r="H72" s="237"/>
      <c r="I72" s="238"/>
      <c r="J72" s="33"/>
      <c r="K72" s="33"/>
      <c r="L72" s="33"/>
      <c r="M72" s="33"/>
    </row>
    <row r="73" spans="1:13" ht="12.75">
      <c r="A73" s="33"/>
      <c r="B73" s="33"/>
      <c r="C73" s="33"/>
      <c r="D73" s="33"/>
      <c r="E73" s="237"/>
      <c r="F73" s="237"/>
      <c r="G73" s="237"/>
      <c r="H73" s="237"/>
      <c r="I73" s="238"/>
      <c r="J73" s="33"/>
      <c r="K73" s="33"/>
      <c r="L73" s="33"/>
      <c r="M73" s="33"/>
    </row>
    <row r="74" spans="1:13" ht="12.75">
      <c r="A74" s="33"/>
      <c r="B74" s="33"/>
      <c r="C74" s="33"/>
      <c r="D74" s="33"/>
      <c r="E74" s="238"/>
      <c r="F74" s="238"/>
      <c r="G74" s="238"/>
      <c r="H74" s="238"/>
      <c r="I74" s="238"/>
      <c r="J74" s="33"/>
      <c r="K74" s="33"/>
      <c r="L74" s="33"/>
      <c r="M74" s="33"/>
    </row>
    <row r="75" spans="1:13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2.75">
      <c r="A77" s="177" t="str">
        <f>CONCATENATE(Matchs_24!D30)</f>
        <v>Perdant Match 24</v>
      </c>
      <c r="B77" s="33"/>
      <c r="C77" s="33"/>
      <c r="D77" s="33"/>
      <c r="E77" s="33"/>
      <c r="F77" s="33"/>
      <c r="G77" s="162"/>
      <c r="H77" s="33"/>
      <c r="I77" s="148"/>
      <c r="J77" s="33"/>
      <c r="K77" s="33"/>
      <c r="L77" s="33"/>
      <c r="M77" s="33"/>
    </row>
    <row r="78" spans="1:13" ht="12.75">
      <c r="A78" s="131"/>
      <c r="B78" s="33"/>
      <c r="C78" s="33"/>
      <c r="D78" s="33"/>
      <c r="E78" s="33"/>
      <c r="F78" s="33"/>
      <c r="G78" s="162"/>
      <c r="H78" s="33"/>
      <c r="I78" s="33"/>
      <c r="J78" s="33"/>
      <c r="K78" s="165" t="str">
        <f>CONCATENATE(Matchs_24!D61)</f>
        <v>Perdant Match 49</v>
      </c>
      <c r="L78" s="33"/>
      <c r="M78" s="33"/>
    </row>
    <row r="79" spans="1:13" ht="12.75">
      <c r="A79" s="40">
        <v>29</v>
      </c>
      <c r="B79" s="160" t="str">
        <f>CONCATENATE(Matchs_24!D44)</f>
        <v>Vainqueur Match 29</v>
      </c>
      <c r="C79" s="161"/>
      <c r="D79" s="33"/>
      <c r="E79" s="33"/>
      <c r="F79" s="33"/>
      <c r="G79" s="162"/>
      <c r="H79" s="33"/>
      <c r="I79" s="33"/>
      <c r="J79" s="33"/>
      <c r="K79" s="153"/>
      <c r="L79" s="33"/>
      <c r="M79" s="33"/>
    </row>
    <row r="80" spans="1:13" ht="12.75">
      <c r="A80" s="174" t="str">
        <f>CONCATENATE("(",Matchs_24!G30," : ",Matchs_24!I30,")")</f>
        <v>( : )</v>
      </c>
      <c r="B80" s="163"/>
      <c r="C80" s="161"/>
      <c r="D80" s="149"/>
      <c r="E80" s="132"/>
      <c r="F80" s="148"/>
      <c r="G80" s="164"/>
      <c r="H80" s="149" t="str">
        <f>CONCATENATE(Matchs_24!D50)</f>
        <v>Perdant Match 44</v>
      </c>
      <c r="I80" s="33"/>
      <c r="J80" s="33"/>
      <c r="K80" s="140" t="s">
        <v>29</v>
      </c>
      <c r="L80" s="33"/>
      <c r="M80" s="33"/>
    </row>
    <row r="81" spans="1:13" ht="12.75">
      <c r="A81" s="173" t="str">
        <f>CONCATENATE(Matchs_24!F30)</f>
        <v>Perdant Match 23</v>
      </c>
      <c r="B81" s="167"/>
      <c r="C81" s="168"/>
      <c r="D81" s="149"/>
      <c r="E81" s="169"/>
      <c r="F81" s="148"/>
      <c r="G81" s="164"/>
      <c r="H81" s="152"/>
      <c r="I81" s="33"/>
      <c r="J81" s="33"/>
      <c r="K81" s="186"/>
      <c r="L81" s="33"/>
      <c r="M81" s="33"/>
    </row>
    <row r="82" spans="1:13" ht="12.75">
      <c r="A82" s="55"/>
      <c r="B82" s="167"/>
      <c r="C82" s="168"/>
      <c r="D82" s="149"/>
      <c r="E82" s="33"/>
      <c r="F82" s="148"/>
      <c r="G82" s="164"/>
      <c r="H82" s="54"/>
      <c r="I82" s="33"/>
      <c r="J82" s="33"/>
      <c r="K82" s="40">
        <v>60</v>
      </c>
      <c r="L82" s="33"/>
      <c r="M82" s="33"/>
    </row>
    <row r="83" spans="1:13" ht="12.75">
      <c r="A83" s="149"/>
      <c r="B83" s="40">
        <v>43</v>
      </c>
      <c r="C83" s="170" t="str">
        <f>CONCATENATE(Matchs_24!D58)</f>
        <v>Vainqueur Match 43</v>
      </c>
      <c r="D83" s="171"/>
      <c r="E83" s="199" t="str">
        <f>CONCATENATE("(",Matchs_24!G58," : ",Matchs_24!I58,")")</f>
        <v>( : )</v>
      </c>
      <c r="F83" s="172"/>
      <c r="G83" s="173" t="str">
        <f>CONCATENATE(Matchs_24!F58)</f>
        <v>Vainqueur Match 49</v>
      </c>
      <c r="H83" s="46">
        <v>49</v>
      </c>
      <c r="I83" s="33"/>
      <c r="J83" s="150"/>
      <c r="K83" s="131"/>
      <c r="L83" s="33"/>
      <c r="M83" s="33"/>
    </row>
    <row r="84" spans="1:13" ht="12.75">
      <c r="A84" s="149"/>
      <c r="B84" s="174" t="str">
        <f>CONCATENATE("(",Matchs_24!G44," : ",Matchs_24!I44,")")</f>
        <v>( : )</v>
      </c>
      <c r="C84" s="166"/>
      <c r="D84" s="146"/>
      <c r="E84" s="134">
        <v>57</v>
      </c>
      <c r="F84" s="168"/>
      <c r="G84" s="175"/>
      <c r="H84" s="176" t="str">
        <f>CONCATENATE("(",Matchs_24!G50," : ",Matchs_24!I50,")")</f>
        <v>( : )</v>
      </c>
      <c r="I84" s="160" t="str">
        <f>CONCATENATE(Matchs_24!D38)</f>
        <v>Perdant Match 29</v>
      </c>
      <c r="J84" s="150"/>
      <c r="K84" s="140" t="str">
        <f>CONCATENATE("(",Matchs_24!G61," : ",Matchs_24!I61,")")</f>
        <v>( : )</v>
      </c>
      <c r="L84" s="33"/>
      <c r="M84" s="33"/>
    </row>
    <row r="85" spans="1:13" ht="12.75">
      <c r="A85" s="177" t="str">
        <f>CONCATENATE(Matchs_24!D31)</f>
        <v>Perdant Match 22</v>
      </c>
      <c r="B85" s="167"/>
      <c r="C85" s="168"/>
      <c r="D85" s="149"/>
      <c r="E85" s="33"/>
      <c r="F85" s="148"/>
      <c r="G85" s="164"/>
      <c r="H85" s="178"/>
      <c r="I85" s="152"/>
      <c r="J85" s="150"/>
      <c r="K85" s="154"/>
      <c r="L85" s="33"/>
      <c r="M85" s="33"/>
    </row>
    <row r="86" spans="1:13" ht="12.75">
      <c r="A86" s="167"/>
      <c r="B86" s="167"/>
      <c r="C86" s="168"/>
      <c r="D86" s="149"/>
      <c r="E86" s="148"/>
      <c r="F86" s="148"/>
      <c r="G86" s="164"/>
      <c r="H86" s="222" t="str">
        <f>CONCATENATE(Matchs_24!F50)</f>
        <v>Vainqueur Match 37</v>
      </c>
      <c r="I86" s="46">
        <v>37</v>
      </c>
      <c r="J86" s="150"/>
      <c r="K86" s="192" t="str">
        <f>CONCATENATE(Matchs_24!F61)</f>
        <v>Perdant Match 50</v>
      </c>
      <c r="L86" s="33"/>
      <c r="M86" s="33"/>
    </row>
    <row r="87" spans="1:13" ht="12.75">
      <c r="A87" s="40">
        <v>30</v>
      </c>
      <c r="B87" s="179" t="str">
        <f>CONCATENATE(Matchs_24!F44)</f>
        <v>Vainqueur Match 30</v>
      </c>
      <c r="C87" s="161"/>
      <c r="D87" s="149"/>
      <c r="E87" s="148"/>
      <c r="F87" s="148"/>
      <c r="G87" s="164"/>
      <c r="H87" s="43"/>
      <c r="I87" s="176" t="str">
        <f>CONCATENATE("(",Matchs_24!G38," : ",Matchs_24!I38,")")</f>
        <v>( : )</v>
      </c>
      <c r="J87" s="150"/>
      <c r="K87" s="136"/>
      <c r="L87" s="33"/>
      <c r="M87" s="33"/>
    </row>
    <row r="88" spans="1:13" ht="12.75">
      <c r="A88" s="174" t="str">
        <f>CONCATENATE("(",Matchs_24!G31," : ",Matchs_24!I31,")")</f>
        <v>( : )</v>
      </c>
      <c r="B88" s="146"/>
      <c r="C88" s="161"/>
      <c r="D88" s="149"/>
      <c r="E88" s="148"/>
      <c r="F88" s="148"/>
      <c r="G88" s="164"/>
      <c r="H88" s="33"/>
      <c r="I88" s="170" t="str">
        <f>CONCATENATE(Matchs_24!F38)</f>
        <v>Perdant Match 30</v>
      </c>
      <c r="J88" s="150"/>
      <c r="K88" s="33"/>
      <c r="L88" s="33"/>
      <c r="M88" s="33"/>
    </row>
    <row r="89" spans="1:13" ht="12.75">
      <c r="A89" s="173" t="str">
        <f>CONCATENATE(Matchs_24!F31)</f>
        <v>Perdant Match 21</v>
      </c>
      <c r="B89" s="180"/>
      <c r="C89" s="180"/>
      <c r="D89" s="165" t="str">
        <f>CONCATENATE(Matchs_24!D65)</f>
        <v>Vainqueur Match 57</v>
      </c>
      <c r="E89" s="181"/>
      <c r="F89" s="165" t="str">
        <f>CONCATENATE(Matchs_24!D64)</f>
        <v>Perdant Match 57</v>
      </c>
      <c r="G89" s="182"/>
      <c r="H89" s="180"/>
      <c r="I89" s="33"/>
      <c r="J89" s="33"/>
      <c r="K89" s="33"/>
      <c r="L89" s="33"/>
      <c r="M89" s="33"/>
    </row>
    <row r="90" spans="1:13" ht="12.75">
      <c r="A90" s="33"/>
      <c r="B90" s="33"/>
      <c r="C90" s="33"/>
      <c r="D90" s="152"/>
      <c r="E90" s="136"/>
      <c r="F90" s="153"/>
      <c r="G90" s="183"/>
      <c r="H90" s="33"/>
      <c r="I90" s="33"/>
      <c r="J90" s="33"/>
      <c r="K90" s="33"/>
      <c r="L90" s="33"/>
      <c r="M90" s="33"/>
    </row>
    <row r="91" spans="1:13" ht="12.75">
      <c r="A91" s="161"/>
      <c r="B91" s="149"/>
      <c r="C91" s="149"/>
      <c r="D91" s="139" t="s">
        <v>18</v>
      </c>
      <c r="E91" s="136"/>
      <c r="F91" s="140" t="s">
        <v>19</v>
      </c>
      <c r="G91" s="184"/>
      <c r="H91" s="33"/>
      <c r="I91" s="33"/>
      <c r="J91" s="33"/>
      <c r="K91" s="33"/>
      <c r="L91" s="33"/>
      <c r="M91" s="33"/>
    </row>
    <row r="92" spans="1:13" ht="12.75">
      <c r="A92" s="33"/>
      <c r="B92" s="149"/>
      <c r="C92" s="149"/>
      <c r="D92" s="185"/>
      <c r="E92" s="148"/>
      <c r="F92" s="186"/>
      <c r="G92" s="187"/>
      <c r="H92" s="33"/>
      <c r="I92" s="33"/>
      <c r="J92" s="33"/>
      <c r="K92" s="33"/>
      <c r="L92" s="33"/>
      <c r="M92" s="33"/>
    </row>
    <row r="93" spans="1:13" ht="12.75">
      <c r="A93" s="149"/>
      <c r="B93" s="33"/>
      <c r="C93" s="33"/>
      <c r="D93" s="46">
        <v>64</v>
      </c>
      <c r="E93" s="136"/>
      <c r="F93" s="40">
        <v>63</v>
      </c>
      <c r="G93" s="188"/>
      <c r="H93" s="33"/>
      <c r="I93" s="33"/>
      <c r="J93" s="33"/>
      <c r="K93" s="33"/>
      <c r="L93" s="33"/>
      <c r="M93" s="33"/>
    </row>
    <row r="94" spans="1:13" ht="12.75">
      <c r="A94" s="33"/>
      <c r="B94" s="149"/>
      <c r="C94" s="149"/>
      <c r="D94" s="189"/>
      <c r="E94" s="148"/>
      <c r="F94" s="131"/>
      <c r="G94" s="190"/>
      <c r="H94" s="33"/>
      <c r="I94" s="33"/>
      <c r="J94" s="33"/>
      <c r="K94" s="33"/>
      <c r="L94" s="33"/>
      <c r="M94" s="33"/>
    </row>
    <row r="95" spans="1:13" ht="12.75">
      <c r="A95" s="33"/>
      <c r="B95" s="149"/>
      <c r="C95" s="149"/>
      <c r="D95" s="139" t="str">
        <f>CONCATENATE("(",Matchs_24!G65," : ",Matchs_24!I65,")")</f>
        <v>( : )</v>
      </c>
      <c r="E95" s="148"/>
      <c r="F95" s="140" t="str">
        <f>CONCATENATE("(",Matchs_24!G64," : ",Matchs_24!I64,")")</f>
        <v>( : )</v>
      </c>
      <c r="G95" s="184"/>
      <c r="H95" s="33"/>
      <c r="I95" s="33"/>
      <c r="J95" s="33"/>
      <c r="K95" s="33"/>
      <c r="L95" s="33"/>
      <c r="M95" s="33"/>
    </row>
    <row r="96" spans="1:13" ht="12.75">
      <c r="A96" s="33"/>
      <c r="B96" s="33"/>
      <c r="C96" s="33"/>
      <c r="D96" s="189"/>
      <c r="E96" s="148"/>
      <c r="F96" s="154"/>
      <c r="G96" s="183"/>
      <c r="H96" s="33"/>
      <c r="I96" s="33"/>
      <c r="J96" s="33"/>
      <c r="K96" s="33"/>
      <c r="L96" s="33"/>
      <c r="M96" s="33"/>
    </row>
    <row r="97" spans="1:13" ht="12.75">
      <c r="A97" s="177" t="str">
        <f>CONCATENATE(Matchs_24!D32)</f>
        <v>Perdant Match 20</v>
      </c>
      <c r="B97" s="180"/>
      <c r="C97" s="180"/>
      <c r="D97" s="170" t="str">
        <f>CONCATENATE(Matchs_24!F65)</f>
        <v>Vainqueur Match 58</v>
      </c>
      <c r="E97" s="191"/>
      <c r="F97" s="192" t="str">
        <f>CONCATENATE(Matchs_24!F64)</f>
        <v>Perdant Match 58</v>
      </c>
      <c r="G97" s="193"/>
      <c r="H97" s="33"/>
      <c r="I97" s="33"/>
      <c r="J97" s="33"/>
      <c r="K97" s="33"/>
      <c r="L97" s="33"/>
      <c r="M97" s="33"/>
    </row>
    <row r="98" spans="1:13" ht="12.75">
      <c r="A98" s="167"/>
      <c r="B98" s="33"/>
      <c r="C98" s="33"/>
      <c r="D98" s="168"/>
      <c r="E98" s="148"/>
      <c r="F98" s="136"/>
      <c r="G98" s="183"/>
      <c r="H98" s="33"/>
      <c r="I98" s="33"/>
      <c r="J98" s="33"/>
      <c r="K98" s="33"/>
      <c r="L98" s="33"/>
      <c r="M98" s="33"/>
    </row>
    <row r="99" spans="1:13" ht="12.75">
      <c r="A99" s="40">
        <v>31</v>
      </c>
      <c r="B99" s="165" t="str">
        <f>CONCATENATE(Matchs_24!D45)</f>
        <v>Vainqueur Match 31</v>
      </c>
      <c r="C99" s="165"/>
      <c r="D99" s="149"/>
      <c r="E99" s="148"/>
      <c r="F99" s="148"/>
      <c r="G99" s="164"/>
      <c r="H99" s="33"/>
      <c r="I99" s="191"/>
      <c r="J99" s="148"/>
      <c r="K99" s="33"/>
      <c r="L99" s="33"/>
      <c r="M99" s="33"/>
    </row>
    <row r="100" spans="1:13" ht="12.75">
      <c r="A100" s="174" t="str">
        <f>CONCATENATE("(",Matchs_24!G32," : ",Matchs_24!I32,")")</f>
        <v>( : )</v>
      </c>
      <c r="B100" s="163"/>
      <c r="C100" s="161"/>
      <c r="D100" s="149"/>
      <c r="E100" s="148"/>
      <c r="F100" s="148"/>
      <c r="G100" s="164"/>
      <c r="H100" s="149" t="str">
        <f>CONCATENATE(Matchs_24!D51)</f>
        <v>Perdant Match 43</v>
      </c>
      <c r="I100" s="191"/>
      <c r="J100" s="148"/>
      <c r="K100" s="165" t="str">
        <f>CONCATENATE(Matchs_24!D60)</f>
        <v>Perdant Match 37</v>
      </c>
      <c r="L100" s="33"/>
      <c r="M100" s="33"/>
    </row>
    <row r="101" spans="1:13" ht="12.75">
      <c r="A101" s="173" t="str">
        <f>CONCATENATE(Matchs_24!F32)</f>
        <v>Perdant Match 19</v>
      </c>
      <c r="B101" s="174"/>
      <c r="C101" s="166"/>
      <c r="D101" s="194"/>
      <c r="E101" s="191"/>
      <c r="F101" s="191"/>
      <c r="G101" s="195"/>
      <c r="H101" s="196"/>
      <c r="I101" s="191"/>
      <c r="J101" s="180"/>
      <c r="K101" s="153"/>
      <c r="L101" s="33"/>
      <c r="M101" s="33"/>
    </row>
    <row r="102" spans="1:13" ht="12.75">
      <c r="A102" s="33"/>
      <c r="B102" s="167"/>
      <c r="C102" s="168"/>
      <c r="D102" s="149"/>
      <c r="E102" s="197"/>
      <c r="F102" s="148"/>
      <c r="G102" s="164"/>
      <c r="H102" s="178"/>
      <c r="I102" s="180"/>
      <c r="J102" s="33"/>
      <c r="K102" s="140" t="s">
        <v>55</v>
      </c>
      <c r="L102" s="33"/>
      <c r="M102" s="33"/>
    </row>
    <row r="103" spans="1:13" ht="12.75">
      <c r="A103" s="33"/>
      <c r="B103" s="40">
        <v>44</v>
      </c>
      <c r="C103" s="170" t="str">
        <f>CONCATENATE(Matchs_24!D59)</f>
        <v>Vainqueur Match 44</v>
      </c>
      <c r="D103" s="171"/>
      <c r="E103" s="144">
        <v>58</v>
      </c>
      <c r="F103" s="198"/>
      <c r="G103" s="173" t="str">
        <f>CONCATENATE(Matchs_24!F59)</f>
        <v>Vainqueur Match 50</v>
      </c>
      <c r="H103" s="46">
        <v>50</v>
      </c>
      <c r="I103" s="180"/>
      <c r="J103" s="33"/>
      <c r="K103" s="186"/>
      <c r="L103" s="33"/>
      <c r="M103" s="33"/>
    </row>
    <row r="104" spans="1:13" ht="12.75">
      <c r="A104" s="149"/>
      <c r="B104" s="174" t="str">
        <f>CONCATENATE("(",Matchs_24!G45," : ",Matchs_24!I45,")")</f>
        <v>( : )</v>
      </c>
      <c r="C104" s="166"/>
      <c r="D104" s="161"/>
      <c r="E104" s="199" t="str">
        <f>CONCATENATE("(",Matchs_24!G59," : ",Matchs_24!I59,")")</f>
        <v>( : )</v>
      </c>
      <c r="F104" s="168"/>
      <c r="G104" s="175"/>
      <c r="H104" s="176" t="str">
        <f>CONCATENATE("(",Matchs_24!G51," : ",Matchs_24!I51,")")</f>
        <v>( : )</v>
      </c>
      <c r="I104" s="160" t="str">
        <f>CONCATENATE(Matchs_24!D39)</f>
        <v>Perdant Match 31</v>
      </c>
      <c r="J104" s="33"/>
      <c r="K104" s="40">
        <v>59</v>
      </c>
      <c r="L104" s="33"/>
      <c r="M104" s="33"/>
    </row>
    <row r="105" spans="1:13" ht="12.75">
      <c r="A105" s="177" t="str">
        <f>CONCATENATE(Matchs_24!D33)</f>
        <v>Perdant Match 18</v>
      </c>
      <c r="B105" s="167"/>
      <c r="C105" s="168"/>
      <c r="D105" s="149"/>
      <c r="E105" s="150"/>
      <c r="F105" s="148"/>
      <c r="G105" s="164"/>
      <c r="H105" s="178"/>
      <c r="I105" s="178"/>
      <c r="J105" s="33"/>
      <c r="K105" s="131"/>
      <c r="L105" s="33"/>
      <c r="M105" s="33"/>
    </row>
    <row r="106" spans="1:13" ht="12.75">
      <c r="A106" s="167"/>
      <c r="B106" s="167"/>
      <c r="C106" s="168"/>
      <c r="D106" s="149"/>
      <c r="E106" s="132"/>
      <c r="F106" s="148"/>
      <c r="G106" s="164"/>
      <c r="H106" s="222" t="str">
        <f>CONCATENATE(Matchs_24!F51)</f>
        <v>Vainqueur Match 38</v>
      </c>
      <c r="I106" s="46">
        <v>38</v>
      </c>
      <c r="J106" s="33"/>
      <c r="K106" s="140" t="str">
        <f>CONCATENATE("(",Matchs_24!G60," : ",Matchs_24!I60,")")</f>
        <v>( : )</v>
      </c>
      <c r="L106" s="33"/>
      <c r="M106" s="33"/>
    </row>
    <row r="107" spans="1:13" ht="12.75">
      <c r="A107" s="40">
        <v>32</v>
      </c>
      <c r="B107" s="179" t="str">
        <f>CONCATENATE(Matchs_24!F45)</f>
        <v>Vainqueur Match 32</v>
      </c>
      <c r="C107" s="161"/>
      <c r="D107" s="33"/>
      <c r="E107" s="33"/>
      <c r="F107" s="33"/>
      <c r="G107" s="162"/>
      <c r="H107" s="43"/>
      <c r="I107" s="176" t="str">
        <f>CONCATENATE("(",Matchs_24!G39," : ",Matchs_24!I39,")")</f>
        <v>( : )</v>
      </c>
      <c r="J107" s="150"/>
      <c r="K107" s="154"/>
      <c r="L107" s="33"/>
      <c r="M107" s="33"/>
    </row>
    <row r="108" spans="1:13" ht="12.75">
      <c r="A108" s="174" t="str">
        <f>CONCATENATE("(",Matchs_24!G33," : ",Matchs_24!I33,")")</f>
        <v>( : )</v>
      </c>
      <c r="B108" s="146"/>
      <c r="C108" s="161"/>
      <c r="D108" s="33"/>
      <c r="E108" s="33"/>
      <c r="F108" s="33"/>
      <c r="G108" s="162"/>
      <c r="H108" s="33"/>
      <c r="I108" s="170" t="str">
        <f>CONCATENATE(Matchs_24!F39)</f>
        <v>Perdant Match 32</v>
      </c>
      <c r="J108" s="150"/>
      <c r="K108" s="192" t="str">
        <f>CONCATENATE(Matchs_24!F60)</f>
        <v>Perdant Match 38</v>
      </c>
      <c r="L108" s="33"/>
      <c r="M108" s="33"/>
    </row>
    <row r="109" spans="1:13" ht="12.75">
      <c r="A109" s="173" t="str">
        <f>CONCATENATE(Matchs_24!F33)</f>
        <v>Perdant Match 17</v>
      </c>
      <c r="B109" s="149"/>
      <c r="C109" s="149"/>
      <c r="D109" s="33"/>
      <c r="E109" s="33"/>
      <c r="F109" s="33"/>
      <c r="G109" s="162"/>
      <c r="H109" s="33"/>
      <c r="I109" s="168"/>
      <c r="J109" s="150"/>
      <c r="K109" s="136"/>
      <c r="L109" s="33"/>
      <c r="M109" s="33"/>
    </row>
    <row r="110" spans="1:13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2.75">
      <c r="A111" s="33"/>
      <c r="B111" s="33"/>
      <c r="C111" s="33"/>
      <c r="D111" s="33"/>
      <c r="E111" s="237" t="s">
        <v>56</v>
      </c>
      <c r="F111" s="237"/>
      <c r="G111" s="237"/>
      <c r="H111" s="237"/>
      <c r="I111" s="238"/>
      <c r="J111" s="33"/>
      <c r="K111" s="33"/>
      <c r="L111" s="33"/>
      <c r="M111" s="33"/>
    </row>
    <row r="112" spans="1:13" ht="12.75">
      <c r="A112" s="33"/>
      <c r="B112" s="33"/>
      <c r="C112" s="33"/>
      <c r="D112" s="33"/>
      <c r="E112" s="237"/>
      <c r="F112" s="237"/>
      <c r="G112" s="237"/>
      <c r="H112" s="237"/>
      <c r="I112" s="238"/>
      <c r="J112" s="33"/>
      <c r="K112" s="33"/>
      <c r="L112" s="33"/>
      <c r="M112" s="33"/>
    </row>
    <row r="113" spans="1:13" ht="12.75">
      <c r="A113" s="33"/>
      <c r="B113" s="33"/>
      <c r="C113" s="33"/>
      <c r="D113" s="33"/>
      <c r="E113" s="238"/>
      <c r="F113" s="238"/>
      <c r="G113" s="238"/>
      <c r="H113" s="238"/>
      <c r="I113" s="238"/>
      <c r="J113" s="33"/>
      <c r="K113" s="33"/>
      <c r="L113" s="33"/>
      <c r="M113" s="33"/>
    </row>
    <row r="114" spans="1:13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2.75">
      <c r="A116" s="41" t="str">
        <f>CONCATENATE(Matchs_24!D52)</f>
        <v>Perdant Match 33</v>
      </c>
      <c r="B116" s="41"/>
      <c r="C116" s="199" t="str">
        <f>CONCATENATE("(",Matchs_24!G52," : ",Matchs_24!I52,")")</f>
        <v>( : )</v>
      </c>
      <c r="D116" s="33"/>
      <c r="E116" s="35" t="str">
        <f>CONCATENATE(Matchs_24!F52)</f>
        <v>Perdant Match 34</v>
      </c>
      <c r="F116" s="33"/>
      <c r="G116" s="53" t="str">
        <f>CONCATENATE(Matchs_24!D70)</f>
        <v>Perdant Match 48</v>
      </c>
      <c r="H116" s="33"/>
      <c r="I116" s="53" t="str">
        <f>CONCATENATE(Matchs_24!D71)</f>
        <v>Perdant Match 55</v>
      </c>
      <c r="J116" s="33"/>
      <c r="K116" s="33"/>
      <c r="L116" s="33"/>
      <c r="M116" s="33"/>
    </row>
    <row r="117" spans="1:13" ht="12.75">
      <c r="A117" s="145"/>
      <c r="B117" s="146"/>
      <c r="C117" s="134">
        <v>51</v>
      </c>
      <c r="D117" s="147"/>
      <c r="E117" s="43"/>
      <c r="F117" s="33"/>
      <c r="G117" s="138"/>
      <c r="H117" s="33"/>
      <c r="I117" s="138"/>
      <c r="J117" s="33"/>
      <c r="K117" s="33"/>
      <c r="L117" s="33"/>
      <c r="M117" s="33"/>
    </row>
    <row r="118" spans="1:13" ht="12.75">
      <c r="A118" s="148"/>
      <c r="B118" s="149"/>
      <c r="C118" s="150"/>
      <c r="D118" s="150"/>
      <c r="E118" s="148"/>
      <c r="F118" s="33"/>
      <c r="G118" s="140" t="s">
        <v>23</v>
      </c>
      <c r="H118" s="33"/>
      <c r="I118" s="140" t="s">
        <v>24</v>
      </c>
      <c r="J118" s="33"/>
      <c r="K118" s="33"/>
      <c r="L118" s="33"/>
      <c r="M118" s="33"/>
    </row>
    <row r="119" spans="1:13" ht="12.75">
      <c r="A119" s="148"/>
      <c r="B119" s="149"/>
      <c r="C119" s="148"/>
      <c r="D119" s="148"/>
      <c r="E119" s="148"/>
      <c r="F119" s="33"/>
      <c r="G119" s="142"/>
      <c r="H119" s="33"/>
      <c r="I119" s="142"/>
      <c r="J119" s="33"/>
      <c r="K119" s="33"/>
      <c r="L119" s="33"/>
      <c r="M119" s="33"/>
    </row>
    <row r="120" spans="1:13" ht="12.75">
      <c r="A120" s="148"/>
      <c r="B120" s="148"/>
      <c r="C120" s="150"/>
      <c r="D120" s="150"/>
      <c r="E120" s="148"/>
      <c r="F120" s="33"/>
      <c r="G120" s="200">
        <v>69</v>
      </c>
      <c r="H120" s="33"/>
      <c r="I120" s="200">
        <v>70</v>
      </c>
      <c r="J120" s="33"/>
      <c r="K120" s="33"/>
      <c r="L120" s="33"/>
      <c r="M120" s="33"/>
    </row>
    <row r="121" spans="1:13" ht="12.75">
      <c r="A121" s="148"/>
      <c r="B121" s="53" t="str">
        <f>CONCATENATE(Matchs_24!D67)</f>
        <v>Vainqueur Match 51</v>
      </c>
      <c r="C121" s="151"/>
      <c r="D121" s="53" t="str">
        <f>CONCATENATE(Matchs_24!D66)</f>
        <v>Perdant Match 51</v>
      </c>
      <c r="E121" s="33"/>
      <c r="F121" s="33"/>
      <c r="G121" s="142"/>
      <c r="H121" s="33"/>
      <c r="I121" s="142"/>
      <c r="J121" s="33"/>
      <c r="K121" s="33"/>
      <c r="L121" s="33"/>
      <c r="M121" s="33"/>
    </row>
    <row r="122" spans="1:13" ht="12.75">
      <c r="A122" s="148"/>
      <c r="B122" s="152"/>
      <c r="C122" s="36"/>
      <c r="D122" s="153"/>
      <c r="E122" s="33"/>
      <c r="F122" s="33"/>
      <c r="G122" s="140" t="str">
        <f>CONCATENATE("(",Matchs_24!G70," : ",Matchs_24!I70,")")</f>
        <v>( : )</v>
      </c>
      <c r="H122" s="33"/>
      <c r="I122" s="140" t="str">
        <f>CONCATENATE("(",Matchs_24!G71," : ",Matchs_24!I71,")")</f>
        <v>( : )</v>
      </c>
      <c r="J122" s="33"/>
      <c r="K122" s="33"/>
      <c r="L122" s="33"/>
      <c r="M122" s="33"/>
    </row>
    <row r="123" spans="1:13" ht="12.75">
      <c r="A123" s="150"/>
      <c r="B123" s="139" t="s">
        <v>25</v>
      </c>
      <c r="C123" s="136"/>
      <c r="D123" s="140" t="s">
        <v>26</v>
      </c>
      <c r="E123" s="33"/>
      <c r="F123" s="33"/>
      <c r="G123" s="143"/>
      <c r="H123" s="33"/>
      <c r="I123" s="143"/>
      <c r="J123" s="33"/>
      <c r="K123" s="33"/>
      <c r="L123" s="33"/>
      <c r="M123" s="33"/>
    </row>
    <row r="124" spans="1:13" ht="12.75">
      <c r="A124" s="174"/>
      <c r="B124" s="139"/>
      <c r="C124" s="150"/>
      <c r="D124" s="154"/>
      <c r="E124" s="33"/>
      <c r="F124" s="33"/>
      <c r="G124" s="56" t="str">
        <f>CONCATENATE(Matchs_24!F70)</f>
        <v>Perdant Match 47</v>
      </c>
      <c r="H124" s="33"/>
      <c r="I124" s="56" t="str">
        <f>CONCATENATE(Matchs_24!F71)</f>
        <v>Perdant Match 56</v>
      </c>
      <c r="J124" s="33"/>
      <c r="K124" s="33"/>
      <c r="L124" s="33"/>
      <c r="M124" s="33"/>
    </row>
    <row r="125" spans="1:13" ht="12.75">
      <c r="A125" s="194"/>
      <c r="B125" s="46">
        <v>66</v>
      </c>
      <c r="C125" s="148"/>
      <c r="D125" s="40">
        <v>65</v>
      </c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2.75">
      <c r="A126" s="194"/>
      <c r="B126" s="189"/>
      <c r="C126" s="191"/>
      <c r="D126" s="201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2.75">
      <c r="A127" s="194"/>
      <c r="B127" s="139" t="str">
        <f>CONCATENATE("(",Matchs_24!G67," : ",Matchs_24!I67,")")</f>
        <v>( : )</v>
      </c>
      <c r="C127" s="150"/>
      <c r="D127" s="140" t="str">
        <f>CONCATENATE("(",Matchs_24!G66," : ",Matchs_24!I66,")")</f>
        <v>( : )</v>
      </c>
      <c r="E127" s="33"/>
      <c r="F127" s="33"/>
      <c r="G127" s="202"/>
      <c r="H127" s="239" t="s">
        <v>22</v>
      </c>
      <c r="I127" s="240"/>
      <c r="J127" s="33"/>
      <c r="K127" s="33"/>
      <c r="L127" s="33"/>
      <c r="M127" s="33"/>
    </row>
    <row r="128" spans="1:13" ht="12.75">
      <c r="A128" s="149"/>
      <c r="B128" s="155"/>
      <c r="C128" s="36"/>
      <c r="D128" s="154"/>
      <c r="E128" s="33"/>
      <c r="F128" s="33"/>
      <c r="G128" s="202">
        <v>1</v>
      </c>
      <c r="H128" s="241" t="str">
        <f>CONCATENATE('Classement Final_24'!B2)</f>
        <v>Place 1</v>
      </c>
      <c r="I128" s="242"/>
      <c r="J128" s="33"/>
      <c r="K128" s="33"/>
      <c r="L128" s="33"/>
      <c r="M128" s="33"/>
    </row>
    <row r="129" spans="1:13" ht="12.75">
      <c r="A129" s="148"/>
      <c r="B129" s="52" t="str">
        <f>CONCATENATE(Matchs_24!F67)</f>
        <v>Vainqueur Match 52</v>
      </c>
      <c r="C129" s="151"/>
      <c r="D129" s="56" t="str">
        <f>CONCATENATE(Matchs_24!F66)</f>
        <v>Perdant Match 52</v>
      </c>
      <c r="E129" s="33"/>
      <c r="F129" s="33"/>
      <c r="G129" s="202">
        <v>2</v>
      </c>
      <c r="H129" s="241" t="str">
        <f>CONCATENATE('Classement Final_24'!B3)</f>
        <v>Place 2</v>
      </c>
      <c r="I129" s="242"/>
      <c r="J129" s="33"/>
      <c r="K129" s="33"/>
      <c r="L129" s="33"/>
      <c r="M129" s="33"/>
    </row>
    <row r="130" spans="1:13" ht="12.75">
      <c r="A130" s="148"/>
      <c r="B130" s="151"/>
      <c r="C130" s="150"/>
      <c r="D130" s="151"/>
      <c r="E130" s="33"/>
      <c r="F130" s="33"/>
      <c r="G130" s="202">
        <v>3</v>
      </c>
      <c r="H130" s="241" t="str">
        <f>CONCATENATE('Classement Final_24'!B4)</f>
        <v>Place 3</v>
      </c>
      <c r="I130" s="242"/>
      <c r="J130" s="33"/>
      <c r="K130" s="33"/>
      <c r="L130" s="33"/>
      <c r="M130" s="33"/>
    </row>
    <row r="131" spans="1:13" ht="12.75">
      <c r="A131" s="148"/>
      <c r="B131" s="150"/>
      <c r="C131" s="150"/>
      <c r="D131" s="150"/>
      <c r="E131" s="150"/>
      <c r="F131" s="33"/>
      <c r="G131" s="202">
        <v>4</v>
      </c>
      <c r="H131" s="241" t="str">
        <f>CONCATENATE('Classement Final_24'!B5)</f>
        <v>Place 4</v>
      </c>
      <c r="I131" s="242"/>
      <c r="J131" s="33"/>
      <c r="K131" s="33"/>
      <c r="L131" s="33"/>
      <c r="M131" s="33"/>
    </row>
    <row r="132" spans="1:13" ht="12.75">
      <c r="A132" s="148"/>
      <c r="B132" s="150"/>
      <c r="C132" s="150"/>
      <c r="D132" s="150"/>
      <c r="E132" s="150"/>
      <c r="F132" s="33"/>
      <c r="G132" s="202">
        <v>5</v>
      </c>
      <c r="H132" s="241" t="str">
        <f>CONCATENATE('Classement Final_24'!B6)</f>
        <v>Place 5</v>
      </c>
      <c r="I132" s="242"/>
      <c r="J132" s="33"/>
      <c r="K132" s="33"/>
      <c r="L132" s="33"/>
      <c r="M132" s="33"/>
    </row>
    <row r="133" spans="1:13" ht="12.75">
      <c r="A133" s="148"/>
      <c r="B133" s="149"/>
      <c r="C133" s="156"/>
      <c r="D133" s="136"/>
      <c r="E133" s="148"/>
      <c r="F133" s="33"/>
      <c r="G133" s="202">
        <v>6</v>
      </c>
      <c r="H133" s="241" t="str">
        <f>CONCATENATE('Classement Final_24'!B7)</f>
        <v>Place 6</v>
      </c>
      <c r="I133" s="242"/>
      <c r="J133" s="33"/>
      <c r="K133" s="33"/>
      <c r="L133" s="33"/>
      <c r="M133" s="33"/>
    </row>
    <row r="134" spans="1:13" ht="12.75">
      <c r="A134" s="52" t="str">
        <f>CONCATENATE(Matchs_24!D53)</f>
        <v>Perdant Match 35</v>
      </c>
      <c r="B134" s="56"/>
      <c r="C134" s="144">
        <v>52</v>
      </c>
      <c r="D134" s="157"/>
      <c r="E134" s="45" t="str">
        <f>CONCATENATE(Matchs_24!F53)</f>
        <v>Perdant Match 36</v>
      </c>
      <c r="F134" s="33"/>
      <c r="G134" s="202">
        <v>7</v>
      </c>
      <c r="H134" s="241" t="str">
        <f>CONCATENATE('Classement Final_24'!B8)</f>
        <v>Place 7</v>
      </c>
      <c r="I134" s="242"/>
      <c r="J134" s="33"/>
      <c r="K134" s="33"/>
      <c r="L134" s="33"/>
      <c r="M134" s="33"/>
    </row>
    <row r="135" spans="1:13" ht="12.75">
      <c r="A135" s="33"/>
      <c r="B135" s="33"/>
      <c r="C135" s="199" t="str">
        <f>CONCATENATE("(",Matchs_24!G53," : ",Matchs_24!I53,")")</f>
        <v>( : )</v>
      </c>
      <c r="D135" s="33"/>
      <c r="E135" s="33"/>
      <c r="F135" s="33"/>
      <c r="G135" s="202">
        <v>8</v>
      </c>
      <c r="H135" s="241" t="str">
        <f>CONCATENATE('Classement Final_24'!B9)</f>
        <v>Place 8</v>
      </c>
      <c r="I135" s="242"/>
      <c r="J135" s="33"/>
      <c r="K135" s="33"/>
      <c r="L135" s="33"/>
      <c r="M135" s="33"/>
    </row>
    <row r="136" spans="6:13" ht="12.75">
      <c r="F136" s="33"/>
      <c r="G136" s="202">
        <v>9</v>
      </c>
      <c r="H136" s="241" t="str">
        <f>CONCATENATE('Classement Final_24'!B10)</f>
        <v>Place 9</v>
      </c>
      <c r="I136" s="242"/>
      <c r="J136" s="33"/>
      <c r="K136" s="33"/>
      <c r="L136" s="33"/>
      <c r="M136" s="33"/>
    </row>
    <row r="137" spans="1:13" ht="12.75">
      <c r="A137" s="41" t="str">
        <f>CONCATENATE(Matchs_24!D54)</f>
        <v>Perdant Match 39</v>
      </c>
      <c r="B137" s="41"/>
      <c r="C137" s="199" t="str">
        <f>CONCATENATE("(",Matchs_24!G54," : ",Matchs_24!I54,")")</f>
        <v>( : )</v>
      </c>
      <c r="D137" s="33"/>
      <c r="E137" s="35" t="str">
        <f>CONCATENATE(Matchs_24!F54)</f>
        <v>Perdant Match 40</v>
      </c>
      <c r="F137" s="33"/>
      <c r="G137" s="202">
        <v>10</v>
      </c>
      <c r="H137" s="241" t="str">
        <f>CONCATENATE('Classement Final_24'!B11)</f>
        <v>Place 10</v>
      </c>
      <c r="I137" s="242"/>
      <c r="J137" s="33"/>
      <c r="K137" s="33"/>
      <c r="L137" s="33"/>
      <c r="M137" s="33"/>
    </row>
    <row r="138" spans="1:13" ht="12.75">
      <c r="A138" s="145"/>
      <c r="B138" s="146"/>
      <c r="C138" s="134">
        <v>53</v>
      </c>
      <c r="D138" s="147"/>
      <c r="E138" s="43"/>
      <c r="F138" s="33"/>
      <c r="G138" s="202">
        <v>11</v>
      </c>
      <c r="H138" s="241" t="str">
        <f>CONCATENATE('Classement Final_24'!B12)</f>
        <v>Place 11</v>
      </c>
      <c r="I138" s="242"/>
      <c r="J138" s="33"/>
      <c r="K138" s="33"/>
      <c r="L138" s="33"/>
      <c r="M138" s="33"/>
    </row>
    <row r="139" spans="1:13" ht="12.75">
      <c r="A139" s="148"/>
      <c r="B139" s="149"/>
      <c r="C139" s="150"/>
      <c r="D139" s="150"/>
      <c r="E139" s="148"/>
      <c r="F139" s="33"/>
      <c r="G139" s="202">
        <v>12</v>
      </c>
      <c r="H139" s="241" t="str">
        <f>CONCATENATE('Classement Final_24'!B13)</f>
        <v>Place 12</v>
      </c>
      <c r="I139" s="242"/>
      <c r="J139" s="33"/>
      <c r="K139" s="33"/>
      <c r="L139" s="33"/>
      <c r="M139" s="33"/>
    </row>
    <row r="140" spans="1:13" ht="12.75">
      <c r="A140" s="148"/>
      <c r="B140" s="149"/>
      <c r="C140" s="148"/>
      <c r="D140" s="148"/>
      <c r="E140" s="148"/>
      <c r="F140" s="33"/>
      <c r="G140" s="202">
        <v>13</v>
      </c>
      <c r="H140" s="241" t="str">
        <f>CONCATENATE('Classement Final_24'!B14)</f>
        <v>Place 13</v>
      </c>
      <c r="I140" s="242"/>
      <c r="J140" s="33"/>
      <c r="K140" s="33"/>
      <c r="L140" s="33"/>
      <c r="M140" s="33"/>
    </row>
    <row r="141" spans="1:13" ht="12.75">
      <c r="A141" s="148"/>
      <c r="B141" s="148"/>
      <c r="C141" s="150"/>
      <c r="D141" s="150"/>
      <c r="E141" s="148"/>
      <c r="F141" s="33"/>
      <c r="G141" s="202">
        <v>14</v>
      </c>
      <c r="H141" s="241" t="str">
        <f>CONCATENATE('Classement Final_24'!B15)</f>
        <v>Place 14</v>
      </c>
      <c r="I141" s="242"/>
      <c r="J141" s="33"/>
      <c r="K141" s="33"/>
      <c r="L141" s="33"/>
      <c r="M141" s="33"/>
    </row>
    <row r="142" spans="1:13" ht="12.75">
      <c r="A142" s="148"/>
      <c r="B142" s="53" t="str">
        <f>CONCATENATE(Matchs_24!D69)</f>
        <v>Vainqueur Match 53</v>
      </c>
      <c r="C142" s="151"/>
      <c r="D142" s="53" t="str">
        <f>CONCATENATE(Matchs_24!D68)</f>
        <v>Perdant Match 53</v>
      </c>
      <c r="E142" s="33"/>
      <c r="F142" s="33"/>
      <c r="G142" s="202">
        <v>15</v>
      </c>
      <c r="H142" s="241" t="str">
        <f>CONCATENATE('Classement Final_24'!B16)</f>
        <v>Place 15</v>
      </c>
      <c r="I142" s="242"/>
      <c r="J142" s="33"/>
      <c r="K142" s="33"/>
      <c r="L142" s="33"/>
      <c r="M142" s="33"/>
    </row>
    <row r="143" spans="1:13" ht="12.75">
      <c r="A143" s="148"/>
      <c r="B143" s="152"/>
      <c r="C143" s="36"/>
      <c r="D143" s="153"/>
      <c r="E143" s="33"/>
      <c r="F143" s="33"/>
      <c r="G143" s="202">
        <v>16</v>
      </c>
      <c r="H143" s="241" t="str">
        <f>CONCATENATE('Classement Final_24'!B17)</f>
        <v>Place 16</v>
      </c>
      <c r="I143" s="242"/>
      <c r="J143" s="33"/>
      <c r="K143" s="33"/>
      <c r="L143" s="33"/>
      <c r="M143" s="33"/>
    </row>
    <row r="144" spans="1:13" ht="12.75">
      <c r="A144" s="150"/>
      <c r="B144" s="139" t="s">
        <v>20</v>
      </c>
      <c r="C144" s="136"/>
      <c r="D144" s="140" t="s">
        <v>21</v>
      </c>
      <c r="E144" s="33"/>
      <c r="F144" s="33"/>
      <c r="G144" s="202">
        <v>17</v>
      </c>
      <c r="H144" s="241" t="str">
        <f>CONCATENATE('Classement Final_24'!B18)</f>
        <v>Place 17</v>
      </c>
      <c r="I144" s="242"/>
      <c r="J144" s="33"/>
      <c r="K144" s="33"/>
      <c r="L144" s="33"/>
      <c r="M144" s="33"/>
    </row>
    <row r="145" spans="1:13" ht="12.75">
      <c r="A145" s="174"/>
      <c r="B145" s="139"/>
      <c r="C145" s="150"/>
      <c r="D145" s="154"/>
      <c r="E145" s="33"/>
      <c r="F145" s="33"/>
      <c r="G145" s="202">
        <v>18</v>
      </c>
      <c r="H145" s="241" t="str">
        <f>CONCATENATE('Classement Final_24'!B19)</f>
        <v>Place 18</v>
      </c>
      <c r="I145" s="242"/>
      <c r="J145" s="33"/>
      <c r="K145" s="33"/>
      <c r="L145" s="33"/>
      <c r="M145" s="33"/>
    </row>
    <row r="146" spans="1:13" ht="12.75">
      <c r="A146" s="194"/>
      <c r="B146" s="46">
        <v>68</v>
      </c>
      <c r="C146" s="148"/>
      <c r="D146" s="40">
        <v>67</v>
      </c>
      <c r="E146" s="33"/>
      <c r="F146" s="33"/>
      <c r="G146" s="202">
        <v>19</v>
      </c>
      <c r="H146" s="241" t="str">
        <f>CONCATENATE('Classement Final_24'!B20)</f>
        <v>Place 19</v>
      </c>
      <c r="I146" s="242"/>
      <c r="J146" s="33"/>
      <c r="K146" s="33"/>
      <c r="L146" s="33"/>
      <c r="M146" s="33"/>
    </row>
    <row r="147" spans="1:13" ht="12.75">
      <c r="A147" s="194"/>
      <c r="B147" s="189"/>
      <c r="C147" s="191"/>
      <c r="D147" s="201"/>
      <c r="E147" s="33"/>
      <c r="F147" s="33"/>
      <c r="G147" s="202">
        <v>20</v>
      </c>
      <c r="H147" s="241" t="str">
        <f>CONCATENATE('Classement Final_24'!B21)</f>
        <v>Place 20</v>
      </c>
      <c r="I147" s="242"/>
      <c r="J147" s="33"/>
      <c r="K147" s="33"/>
      <c r="L147" s="33"/>
      <c r="M147" s="33"/>
    </row>
    <row r="148" spans="1:13" ht="12.75">
      <c r="A148" s="194"/>
      <c r="B148" s="139" t="str">
        <f>CONCATENATE("(",Matchs_24!G69," : ",Matchs_24!I69,")")</f>
        <v>( : )</v>
      </c>
      <c r="C148" s="150"/>
      <c r="D148" s="140" t="str">
        <f>CONCATENATE("(",Matchs_24!G68," : ",Matchs_24!I68,")")</f>
        <v>( : )</v>
      </c>
      <c r="E148" s="33"/>
      <c r="F148" s="33"/>
      <c r="G148" s="202">
        <v>21</v>
      </c>
      <c r="H148" s="241" t="str">
        <f>CONCATENATE('Classement Final_24'!B22)</f>
        <v>Place 21</v>
      </c>
      <c r="I148" s="242"/>
      <c r="J148" s="33"/>
      <c r="K148" s="33"/>
      <c r="L148" s="33"/>
      <c r="M148" s="33"/>
    </row>
    <row r="149" spans="1:13" ht="12.75">
      <c r="A149" s="149"/>
      <c r="B149" s="155"/>
      <c r="C149" s="36"/>
      <c r="D149" s="154"/>
      <c r="E149" s="33"/>
      <c r="F149" s="33"/>
      <c r="G149" s="202">
        <v>22</v>
      </c>
      <c r="H149" s="241" t="str">
        <f>CONCATENATE('Classement Final_24'!B23)</f>
        <v>Place 22</v>
      </c>
      <c r="I149" s="242"/>
      <c r="J149" s="33"/>
      <c r="K149" s="33"/>
      <c r="L149" s="33"/>
      <c r="M149" s="33"/>
    </row>
    <row r="150" spans="1:13" ht="12.75">
      <c r="A150" s="148"/>
      <c r="B150" s="52" t="str">
        <f>CONCATENATE(Matchs_24!F69)</f>
        <v>Vainqueur Match 54</v>
      </c>
      <c r="C150" s="151"/>
      <c r="D150" s="56" t="str">
        <f>CONCATENATE(Matchs_24!F68)</f>
        <v>Perdant Match 54</v>
      </c>
      <c r="E150" s="33"/>
      <c r="F150" s="33"/>
      <c r="G150" s="202">
        <v>23</v>
      </c>
      <c r="H150" s="241" t="str">
        <f>CONCATENATE('Classement Final_24'!B24)</f>
        <v>Place 23</v>
      </c>
      <c r="I150" s="242"/>
      <c r="J150" s="33"/>
      <c r="K150" s="33"/>
      <c r="L150" s="33"/>
      <c r="M150" s="33"/>
    </row>
    <row r="151" spans="1:13" ht="12.75">
      <c r="A151" s="148"/>
      <c r="B151" s="151"/>
      <c r="C151" s="150"/>
      <c r="D151" s="151"/>
      <c r="E151" s="33"/>
      <c r="F151" s="33"/>
      <c r="G151" s="202">
        <v>24</v>
      </c>
      <c r="H151" s="243" t="str">
        <f>CONCATENATE('Classement Final_24'!B25)</f>
        <v>Place 24</v>
      </c>
      <c r="I151" s="244"/>
      <c r="J151" s="33"/>
      <c r="K151" s="33"/>
      <c r="L151" s="33"/>
      <c r="M151" s="33"/>
    </row>
    <row r="152" spans="1:13" ht="12.75">
      <c r="A152" s="148"/>
      <c r="B152" s="150"/>
      <c r="C152" s="150"/>
      <c r="D152" s="150"/>
      <c r="E152" s="150"/>
      <c r="F152" s="33"/>
      <c r="G152" s="33"/>
      <c r="H152" s="33"/>
      <c r="I152" s="33"/>
      <c r="J152" s="33"/>
      <c r="K152" s="33"/>
      <c r="L152" s="33"/>
      <c r="M152" s="33"/>
    </row>
    <row r="153" spans="1:13" ht="12.75">
      <c r="A153" s="148"/>
      <c r="B153" s="150"/>
      <c r="C153" s="150"/>
      <c r="D153" s="150"/>
      <c r="E153" s="150"/>
      <c r="F153" s="33"/>
      <c r="G153" s="33"/>
      <c r="H153" s="33"/>
      <c r="I153" s="33"/>
      <c r="J153" s="33"/>
      <c r="K153" s="33"/>
      <c r="L153" s="33"/>
      <c r="M153" s="33"/>
    </row>
    <row r="154" spans="1:13" ht="12.75">
      <c r="A154" s="148"/>
      <c r="B154" s="149"/>
      <c r="C154" s="156"/>
      <c r="D154" s="136"/>
      <c r="E154" s="148"/>
      <c r="F154" s="33"/>
      <c r="G154" s="33"/>
      <c r="H154" s="33"/>
      <c r="I154" s="33"/>
      <c r="J154" s="33"/>
      <c r="K154" s="33"/>
      <c r="L154" s="33"/>
      <c r="M154" s="33"/>
    </row>
    <row r="155" spans="1:13" ht="12.75">
      <c r="A155" s="52" t="str">
        <f>CONCATENATE(Matchs_24!D55)</f>
        <v>Perdant Match 41</v>
      </c>
      <c r="B155" s="56"/>
      <c r="C155" s="144">
        <v>54</v>
      </c>
      <c r="D155" s="157"/>
      <c r="E155" s="45" t="str">
        <f>CONCATENATE(Matchs_24!F55)</f>
        <v>Perdant Match 42</v>
      </c>
      <c r="F155" s="33"/>
      <c r="G155" s="33"/>
      <c r="H155" s="33"/>
      <c r="I155" s="33"/>
      <c r="J155" s="33"/>
      <c r="K155" s="33"/>
      <c r="L155" s="33"/>
      <c r="M155" s="33"/>
    </row>
    <row r="156" spans="1:13" ht="12.75">
      <c r="A156" s="33"/>
      <c r="B156" s="33"/>
      <c r="C156" s="199" t="str">
        <f>CONCATENATE("(",Matchs_24!G55," : ",Matchs_24!I55,")")</f>
        <v>( : )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</sheetData>
  <sheetProtection sheet="1"/>
  <mergeCells count="29">
    <mergeCell ref="H147:I147"/>
    <mergeCell ref="H148:I148"/>
    <mergeCell ref="H149:I149"/>
    <mergeCell ref="H150:I150"/>
    <mergeCell ref="H151:I151"/>
    <mergeCell ref="H141:I141"/>
    <mergeCell ref="H142:I142"/>
    <mergeCell ref="H143:I143"/>
    <mergeCell ref="H144:I144"/>
    <mergeCell ref="H145:I145"/>
    <mergeCell ref="H146:I146"/>
    <mergeCell ref="H135:I135"/>
    <mergeCell ref="H136:I136"/>
    <mergeCell ref="H137:I137"/>
    <mergeCell ref="H138:I138"/>
    <mergeCell ref="H139:I139"/>
    <mergeCell ref="H140:I140"/>
    <mergeCell ref="H129:I129"/>
    <mergeCell ref="H130:I130"/>
    <mergeCell ref="H131:I131"/>
    <mergeCell ref="H132:I132"/>
    <mergeCell ref="H133:I133"/>
    <mergeCell ref="H134:I134"/>
    <mergeCell ref="E1:I3"/>
    <mergeCell ref="E36:I38"/>
    <mergeCell ref="E72:I74"/>
    <mergeCell ref="E111:I113"/>
    <mergeCell ref="H127:I127"/>
    <mergeCell ref="H128:I128"/>
  </mergeCells>
  <printOptions horizontalCentered="1" verticalCentered="1"/>
  <pageMargins left="0" right="0" top="0" bottom="0" header="0" footer="0"/>
  <pageSetup horizontalDpi="300" verticalDpi="300" orientation="landscape" paperSize="9" scale="85" r:id="rId1"/>
  <rowBreaks count="3" manualBreakCount="3">
    <brk id="35" max="255" man="1"/>
    <brk id="70" max="255" man="1"/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34" sqref="B34"/>
    </sheetView>
  </sheetViews>
  <sheetFormatPr defaultColWidth="8.7109375" defaultRowHeight="12.75"/>
  <cols>
    <col min="1" max="1" width="3.00390625" style="13" customWidth="1"/>
    <col min="2" max="2" width="19.57421875" style="0" customWidth="1"/>
  </cols>
  <sheetData>
    <row r="1" spans="1:2" ht="39.75" customHeight="1" thickBot="1" thickTop="1">
      <c r="A1" s="245" t="s">
        <v>13</v>
      </c>
      <c r="B1" s="246"/>
    </row>
    <row r="2" spans="1:2" ht="18" customHeight="1" thickTop="1">
      <c r="A2" s="4">
        <v>1</v>
      </c>
      <c r="B2" s="2" t="str">
        <f>IF(Matchs_24!G73=Matchs_24!I73,"Place 1",IF(Matchs_24!G73&gt;Matchs_24!I73,Matchs_24!D73,Matchs_24!F73))</f>
        <v>Place 1</v>
      </c>
    </row>
    <row r="3" spans="1:2" ht="18" customHeight="1">
      <c r="A3" s="4">
        <f>SUM(A2,1)</f>
        <v>2</v>
      </c>
      <c r="B3" s="2" t="str">
        <f>IF(Matchs_24!G73=Matchs_24!I73,"Place 2",IF(Matchs_24!G73&lt;Matchs_24!I73,Matchs_24!D73,Matchs_24!F73))</f>
        <v>Place 2</v>
      </c>
    </row>
    <row r="4" spans="1:2" ht="18" customHeight="1">
      <c r="A4" s="4">
        <f>SUM(A3,1)</f>
        <v>3</v>
      </c>
      <c r="B4" s="2" t="str">
        <f>IF(Matchs_24!G72=Matchs_24!I72,"Place 3",IF(Matchs_24!G72&gt;Matchs_24!I72,Matchs_24!D72,Matchs_24!F72))</f>
        <v>Place 3</v>
      </c>
    </row>
    <row r="5" spans="1:2" ht="18" customHeight="1">
      <c r="A5" s="4">
        <f>SUM(A4,1)</f>
        <v>4</v>
      </c>
      <c r="B5" s="2" t="str">
        <f>IF(Matchs_24!G72=Matchs_24!I72,"Place 4",IF(Matchs_24!G72&lt;Matchs_24!I72,Matchs_24!D72,Matchs_24!F72))</f>
        <v>Place 4</v>
      </c>
    </row>
    <row r="6" spans="1:2" ht="18" customHeight="1">
      <c r="A6" s="4">
        <f>SUM(A5,1)</f>
        <v>5</v>
      </c>
      <c r="B6" s="2" t="str">
        <f>IF(Matchs_24!G71=Matchs_24!I71,"Place 5",IF(Matchs_24!G71&gt;Matchs_24!I71,Matchs_24!D71,Matchs_24!F71))</f>
        <v>Place 5</v>
      </c>
    </row>
    <row r="7" spans="1:2" ht="18" customHeight="1">
      <c r="A7" s="4">
        <v>6</v>
      </c>
      <c r="B7" s="2" t="str">
        <f>IF(Matchs_24!G71=Matchs_24!I71,"Place 6",IF(Matchs_24!G71&lt;Matchs_24!I71,Matchs_24!D71,Matchs_24!F71))</f>
        <v>Place 6</v>
      </c>
    </row>
    <row r="8" spans="1:2" ht="18" customHeight="1">
      <c r="A8" s="4">
        <v>7</v>
      </c>
      <c r="B8" s="2" t="str">
        <f>IF(Matchs_24!G70=Matchs_24!I70,"Place 7",IF(Matchs_24!G70&gt;Matchs_24!I70,Matchs_24!D70,Matchs_24!F70))</f>
        <v>Place 7</v>
      </c>
    </row>
    <row r="9" spans="1:2" ht="18" customHeight="1">
      <c r="A9" s="4">
        <v>8</v>
      </c>
      <c r="B9" s="2" t="str">
        <f>IF(Matchs_24!G70=Matchs_24!I70,"Place 8",IF(Matchs_24!G70&lt;Matchs_24!I70,Matchs_24!D70,Matchs_24!F70))</f>
        <v>Place 8</v>
      </c>
    </row>
    <row r="10" spans="1:2" ht="18" customHeight="1">
      <c r="A10" s="4">
        <v>9</v>
      </c>
      <c r="B10" s="2" t="str">
        <f>IF(Matchs_24!G69=Matchs_24!I69,"Place 9",IF(Matchs_24!G69&gt;Matchs_24!I69,Matchs_24!D69,Matchs_24!F69))</f>
        <v>Place 9</v>
      </c>
    </row>
    <row r="11" spans="1:2" ht="18" customHeight="1">
      <c r="A11" s="4">
        <v>10</v>
      </c>
      <c r="B11" s="2" t="str">
        <f>IF(Matchs_24!G69=Matchs_24!I69,"Place 10",IF(Matchs_24!G69&lt;Matchs_24!I69,Matchs_24!D69,Matchs_24!F69))</f>
        <v>Place 10</v>
      </c>
    </row>
    <row r="12" spans="1:2" ht="18" customHeight="1">
      <c r="A12" s="4">
        <v>11</v>
      </c>
      <c r="B12" s="2" t="str">
        <f>IF(Matchs_24!G68=Matchs_24!I68,"Place 11",IF(Matchs_24!G68&gt;Matchs_24!I68,Matchs_24!D68,Matchs_24!F68))</f>
        <v>Place 11</v>
      </c>
    </row>
    <row r="13" spans="1:2" ht="18" customHeight="1">
      <c r="A13" s="4">
        <v>12</v>
      </c>
      <c r="B13" s="2" t="str">
        <f>IF(Matchs_24!G68=Matchs_24!I68,"Place 12",IF(Matchs_24!G68&lt;Matchs_24!I68,Matchs_24!D68,Matchs_24!F68))</f>
        <v>Place 12</v>
      </c>
    </row>
    <row r="14" spans="1:2" ht="18" customHeight="1">
      <c r="A14" s="4">
        <v>13</v>
      </c>
      <c r="B14" s="2" t="str">
        <f>IF(Matchs_24!G67=Matchs_24!I67,"Place 13",IF(Matchs_24!G67&gt;Matchs_24!I67,Matchs_24!D67,Matchs_24!F67))</f>
        <v>Place 13</v>
      </c>
    </row>
    <row r="15" spans="1:2" ht="18" customHeight="1">
      <c r="A15" s="4">
        <v>14</v>
      </c>
      <c r="B15" s="2" t="str">
        <f>IF(Matchs_24!G67=Matchs_24!I67,"Place 14",IF(Matchs_24!G67&lt;Matchs_24!I67,Matchs_24!D67,Matchs_24!F67))</f>
        <v>Place 14</v>
      </c>
    </row>
    <row r="16" spans="1:2" ht="18" customHeight="1">
      <c r="A16" s="4">
        <v>15</v>
      </c>
      <c r="B16" s="2" t="str">
        <f>IF(Matchs_24!G66=Matchs_24!I66,"Place 15",IF(Matchs_24!G66&gt;Matchs_24!I66,Matchs_24!D66,Matchs_24!F66))</f>
        <v>Place 15</v>
      </c>
    </row>
    <row r="17" spans="1:2" ht="18" customHeight="1">
      <c r="A17" s="4">
        <v>16</v>
      </c>
      <c r="B17" s="2" t="str">
        <f>IF(Matchs_24!G66=Matchs_24!I66,"Place 16",IF(Matchs_24!G66&lt;Matchs_24!I66,Matchs_24!D66,Matchs_24!F66))</f>
        <v>Place 16</v>
      </c>
    </row>
    <row r="18" spans="1:2" ht="18" customHeight="1">
      <c r="A18" s="4">
        <v>17</v>
      </c>
      <c r="B18" s="2" t="str">
        <f>IF(Matchs_24!G65=Matchs_24!I65,"Place 17",IF(Matchs_24!G65&gt;Matchs_24!I65,Matchs_24!D65,Matchs_24!F65))</f>
        <v>Place 17</v>
      </c>
    </row>
    <row r="19" spans="1:2" ht="18" customHeight="1">
      <c r="A19" s="4">
        <v>18</v>
      </c>
      <c r="B19" s="2" t="str">
        <f>IF(Matchs_24!G65=Matchs_24!I65,"Place 18",IF(Matchs_24!G65&lt;Matchs_24!I65,Matchs_24!D65,Matchs_24!F65))</f>
        <v>Place 18</v>
      </c>
    </row>
    <row r="20" spans="1:2" ht="18" customHeight="1">
      <c r="A20" s="4">
        <v>19</v>
      </c>
      <c r="B20" s="2" t="str">
        <f>IF(Matchs_24!G64=Matchs_24!I64,"Place 19",IF(Matchs_24!G64&gt;Matchs_24!I64,Matchs_24!D64,Matchs_24!F64))</f>
        <v>Place 19</v>
      </c>
    </row>
    <row r="21" spans="1:2" ht="18" customHeight="1">
      <c r="A21" s="4">
        <v>20</v>
      </c>
      <c r="B21" s="2" t="str">
        <f>IF(Matchs_24!G64=Matchs_24!I64,"Place 20",IF(Matchs_24!G64&lt;Matchs_24!I64,Matchs_24!D64,Matchs_24!F64))</f>
        <v>Place 20</v>
      </c>
    </row>
    <row r="22" spans="1:2" ht="18" customHeight="1">
      <c r="A22" s="4">
        <v>21</v>
      </c>
      <c r="B22" s="2" t="str">
        <f>IF(Matchs_24!G61=Matchs_24!I61,"Place 21",IF(Matchs_24!G61&gt;Matchs_24!I61,Matchs_24!D61,Matchs_24!F61))</f>
        <v>Place 21</v>
      </c>
    </row>
    <row r="23" spans="1:2" ht="18" customHeight="1">
      <c r="A23" s="4">
        <v>22</v>
      </c>
      <c r="B23" s="2" t="str">
        <f>IF(Matchs_24!G61=Matchs_24!I61,"Place 22",IF(Matchs_24!G61&lt;Matchs_24!I61,Matchs_24!D61,Matchs_24!F61))</f>
        <v>Place 22</v>
      </c>
    </row>
    <row r="24" spans="1:2" ht="18" customHeight="1">
      <c r="A24" s="4">
        <v>23</v>
      </c>
      <c r="B24" s="2" t="str">
        <f>IF(Matchs_24!G60=Matchs_24!I60,"Place 23",IF(Matchs_24!G60&gt;Matchs_24!I60,Matchs_24!D60,Matchs_24!F60))</f>
        <v>Place 23</v>
      </c>
    </row>
    <row r="25" spans="1:2" ht="18" customHeight="1" thickBot="1">
      <c r="A25" s="5">
        <v>24</v>
      </c>
      <c r="B25" s="6" t="str">
        <f>IF(Matchs_24!G60=Matchs_24!I60,"Place 24",IF(Matchs_24!G60&lt;Matchs_24!I60,Matchs_24!D60,Matchs_24!F60))</f>
        <v>Place 24</v>
      </c>
    </row>
    <row r="26" ht="13.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DoudoucheLand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Florent COUTELLIER</cp:lastModifiedBy>
  <cp:lastPrinted>2010-08-28T16:34:51Z</cp:lastPrinted>
  <dcterms:created xsi:type="dcterms:W3CDTF">2010-07-29T10:32:12Z</dcterms:created>
  <dcterms:modified xsi:type="dcterms:W3CDTF">2023-02-04T17:22:47Z</dcterms:modified>
  <cp:category/>
  <cp:version/>
  <cp:contentType/>
  <cp:contentStatus/>
</cp:coreProperties>
</file>