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30" windowWidth="14685" windowHeight="14340" activeTab="1"/>
  </bookViews>
  <sheets>
    <sheet name="Inscriptions_26" sheetId="1" r:id="rId1"/>
    <sheet name="Matchs_26" sheetId="2" r:id="rId2"/>
    <sheet name="Tableau_26" sheetId="3" r:id="rId3"/>
    <sheet name="Classement Final_26" sheetId="4" r:id="rId4"/>
  </sheets>
  <definedNames>
    <definedName name="fillPlayers_10" localSheetId="0">'Inscriptions_26'!$B$2:$H$9</definedName>
    <definedName name="fillPlayers_7" localSheetId="0">'Inscriptions_26'!$B$2:$H$9</definedName>
    <definedName name="fillPlayers_8" localSheetId="0">'Inscriptions_26'!$B$2:$H$9</definedName>
    <definedName name="fillPlayers_9" localSheetId="0">'Inscriptions_26'!$B$2:$F$9</definedName>
  </definedNames>
  <calcPr fullCalcOnLoad="1"/>
</workbook>
</file>

<file path=xl/sharedStrings.xml><?xml version="1.0" encoding="utf-8"?>
<sst xmlns="http://schemas.openxmlformats.org/spreadsheetml/2006/main" count="566" uniqueCount="133">
  <si>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</si>
  <si>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</si>
  <si>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</si>
  <si>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</si>
  <si>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</si>
  <si>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</si>
  <si>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</si>
  <si>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</si>
  <si>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</si>
  <si>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</si>
  <si>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</si>
  <si>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</si>
  <si>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</si>
  <si>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</si>
  <si>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</si>
  <si>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</si>
  <si>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</si>
  <si>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</si>
  <si>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</si>
  <si>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</si>
  <si>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</si>
  <si>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</si>
  <si>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</si>
  <si>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</si>
  <si>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</si>
  <si>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</si>
  <si>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</si>
  <si>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</si>
  <si>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</si>
  <si>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</si>
  <si>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</si>
  <si>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</si>
  <si>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</si>
  <si>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</si>
  <si>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</si>
  <si>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</si>
  <si>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</si>
  <si>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</si>
  <si>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</si>
  <si>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</si>
  <si>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</si>
  <si>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</si>
  <si>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</si>
  <si>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</si>
  <si>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</si>
  <si>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</si>
  <si>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</si>
  <si>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</si>
  <si>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</si>
  <si>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</si>
  <si>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</si>
  <si>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</si>
  <si>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</si>
  <si>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</si>
  <si>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</si>
  <si>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</si>
  <si>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11</t>
  </si>
  <si>
    <t>21</t>
  </si>
  <si>
    <t>1</t>
  </si>
  <si>
    <t>29</t>
  </si>
  <si>
    <t>37</t>
  </si>
  <si>
    <t>2</t>
  </si>
  <si>
    <t>19</t>
  </si>
  <si>
    <t>12</t>
  </si>
  <si>
    <t>45</t>
  </si>
  <si>
    <t>27</t>
  </si>
  <si>
    <t>3</t>
  </si>
  <si>
    <t>63</t>
  </si>
  <si>
    <t>13</t>
  </si>
  <si>
    <t>22</t>
  </si>
  <si>
    <t>4</t>
  </si>
  <si>
    <t>30</t>
  </si>
  <si>
    <t>38</t>
  </si>
  <si>
    <t>5</t>
  </si>
  <si>
    <t>14</t>
  </si>
  <si>
    <t>46</t>
  </si>
  <si>
    <t>23</t>
  </si>
  <si>
    <t>77</t>
  </si>
  <si>
    <t>76</t>
  </si>
  <si>
    <t>15</t>
  </si>
  <si>
    <t>24</t>
  </si>
  <si>
    <t>6</t>
  </si>
  <si>
    <t>31</t>
  </si>
  <si>
    <t>39</t>
  </si>
  <si>
    <t>7</t>
  </si>
  <si>
    <t>20</t>
  </si>
  <si>
    <t>16</t>
  </si>
  <si>
    <t>47</t>
  </si>
  <si>
    <t>28</t>
  </si>
  <si>
    <t>8</t>
  </si>
  <si>
    <t>64</t>
  </si>
  <si>
    <t>9</t>
  </si>
  <si>
    <t>17</t>
  </si>
  <si>
    <t>25</t>
  </si>
  <si>
    <t>32</t>
  </si>
  <si>
    <t>40</t>
  </si>
  <si>
    <t>10</t>
  </si>
  <si>
    <t>18</t>
  </si>
  <si>
    <t>48</t>
  </si>
  <si>
    <t>26</t>
  </si>
  <si>
    <t>33</t>
  </si>
  <si>
    <t>67</t>
  </si>
  <si>
    <t>34</t>
  </si>
  <si>
    <t>69</t>
  </si>
  <si>
    <t>68</t>
  </si>
  <si>
    <t>35</t>
  </si>
  <si>
    <t>66</t>
  </si>
  <si>
    <t>36</t>
  </si>
  <si>
    <t>59</t>
  </si>
  <si>
    <t>Places 25-26</t>
  </si>
  <si>
    <t>65</t>
  </si>
  <si>
    <t>71</t>
  </si>
  <si>
    <t>70</t>
  </si>
  <si>
    <t>74</t>
  </si>
  <si>
    <t>60</t>
  </si>
  <si>
    <t>61</t>
  </si>
  <si>
    <t>75</t>
  </si>
  <si>
    <t>73</t>
  </si>
  <si>
    <t>72</t>
  </si>
  <si>
    <t>62</t>
  </si>
  <si>
    <t>VI</t>
  </si>
  <si>
    <t>VII</t>
  </si>
  <si>
    <t>VIII</t>
  </si>
  <si>
    <t>IX</t>
  </si>
  <si>
    <t>X</t>
  </si>
  <si>
    <t>25/26</t>
  </si>
  <si>
    <r>
      <t xml:space="preserve">Tableau à 26 participants
</t>
    </r>
    <r>
      <rPr>
        <b/>
        <sz val="10"/>
        <rFont val="Arial"/>
        <family val="2"/>
      </rPr>
      <t>partie 1</t>
    </r>
  </si>
  <si>
    <r>
      <t xml:space="preserve">Tableau à 26 participants
</t>
    </r>
    <r>
      <rPr>
        <b/>
        <sz val="10"/>
        <rFont val="Arial"/>
        <family val="2"/>
      </rPr>
      <t>partie 2</t>
    </r>
  </si>
  <si>
    <t>17/20</t>
  </si>
  <si>
    <t>17/24</t>
  </si>
  <si>
    <t>17/22</t>
  </si>
  <si>
    <r>
      <t xml:space="preserve">Tableau à 26 participants
</t>
    </r>
    <r>
      <rPr>
        <b/>
        <sz val="10"/>
        <rFont val="Arial"/>
        <family val="2"/>
      </rPr>
      <t>classement 17 à 26</t>
    </r>
  </si>
  <si>
    <r>
      <t xml:space="preserve">Tableau à 26 participants
</t>
    </r>
    <r>
      <rPr>
        <b/>
        <sz val="10"/>
        <rFont val="Arial"/>
        <family val="2"/>
      </rPr>
      <t>classement 5 à 16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</si>
</sst>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rgb="FFCC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Continuous" vertical="center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5" borderId="31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0" fillId="35" borderId="28" xfId="0" applyFill="1" applyBorder="1" applyAlignment="1" applyProtection="1">
      <alignment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horizontal="left"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5" borderId="32" xfId="0" applyFill="1" applyBorder="1" applyAlignment="1" applyProtection="1">
      <alignment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0" xfId="0" applyNumberFormat="1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165" fontId="51" fillId="34" borderId="45" xfId="0" applyNumberFormat="1" applyFont="1" applyFill="1" applyBorder="1" applyAlignment="1">
      <alignment horizontal="center" vertical="center"/>
    </xf>
    <xf numFmtId="165" fontId="51" fillId="34" borderId="46" xfId="0" applyNumberFormat="1" applyFont="1" applyFill="1" applyBorder="1" applyAlignment="1">
      <alignment horizontal="center" vertical="center"/>
    </xf>
    <xf numFmtId="165" fontId="51" fillId="34" borderId="47" xfId="0" applyNumberFormat="1" applyFont="1" applyFill="1" applyBorder="1" applyAlignment="1">
      <alignment horizontal="center" vertical="center"/>
    </xf>
    <xf numFmtId="165" fontId="51" fillId="34" borderId="48" xfId="0" applyNumberFormat="1" applyFont="1" applyFill="1" applyBorder="1" applyAlignment="1">
      <alignment horizontal="center" vertical="center"/>
    </xf>
    <xf numFmtId="165" fontId="51" fillId="34" borderId="49" xfId="0" applyNumberFormat="1" applyFont="1" applyFill="1" applyBorder="1" applyAlignment="1">
      <alignment horizontal="center" vertical="center"/>
    </xf>
    <xf numFmtId="165" fontId="51" fillId="34" borderId="11" xfId="0" applyNumberFormat="1" applyFont="1" applyFill="1" applyBorder="1" applyAlignment="1">
      <alignment horizontal="center" vertical="center"/>
    </xf>
    <xf numFmtId="165" fontId="51" fillId="34" borderId="50" xfId="0" applyNumberFormat="1" applyFont="1" applyFill="1" applyBorder="1" applyAlignment="1">
      <alignment horizontal="center" vertical="center"/>
    </xf>
    <xf numFmtId="165" fontId="51" fillId="34" borderId="51" xfId="0" applyNumberFormat="1" applyFont="1" applyFill="1" applyBorder="1" applyAlignment="1">
      <alignment horizontal="center" vertical="center"/>
    </xf>
    <xf numFmtId="165" fontId="51" fillId="34" borderId="52" xfId="0" applyNumberFormat="1" applyFont="1" applyFill="1" applyBorder="1" applyAlignment="1">
      <alignment horizontal="center" vertical="center"/>
    </xf>
    <xf numFmtId="165" fontId="51" fillId="34" borderId="53" xfId="0" applyNumberFormat="1" applyFont="1" applyFill="1" applyBorder="1" applyAlignment="1">
      <alignment horizontal="center" vertical="center"/>
    </xf>
    <xf numFmtId="165" fontId="51" fillId="34" borderId="54" xfId="0" applyNumberFormat="1" applyFont="1" applyFill="1" applyBorder="1" applyAlignment="1">
      <alignment horizontal="center" vertical="center"/>
    </xf>
    <xf numFmtId="165" fontId="51" fillId="34" borderId="55" xfId="0" applyNumberFormat="1" applyFont="1" applyFill="1" applyBorder="1" applyAlignment="1">
      <alignment horizontal="center" vertical="center"/>
    </xf>
    <xf numFmtId="165" fontId="51" fillId="34" borderId="56" xfId="0" applyNumberFormat="1" applyFont="1" applyFill="1" applyBorder="1" applyAlignment="1">
      <alignment horizontal="center" vertical="center"/>
    </xf>
    <xf numFmtId="165" fontId="51" fillId="34" borderId="14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Continuous" vertical="center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Continuous" vertical="center"/>
    </xf>
    <xf numFmtId="0" fontId="9" fillId="33" borderId="5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165" fontId="51" fillId="34" borderId="57" xfId="0" applyNumberFormat="1" applyFont="1" applyFill="1" applyBorder="1" applyAlignment="1">
      <alignment horizontal="center" vertical="center"/>
    </xf>
    <xf numFmtId="165" fontId="51" fillId="34" borderId="59" xfId="0" applyNumberFormat="1" applyFont="1" applyFill="1" applyBorder="1" applyAlignment="1">
      <alignment horizontal="center" vertical="center"/>
    </xf>
    <xf numFmtId="165" fontId="9" fillId="0" borderId="58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9" fillId="35" borderId="62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65" fontId="9" fillId="0" borderId="63" xfId="0" applyNumberFormat="1" applyFont="1" applyBorder="1" applyAlignment="1">
      <alignment horizontal="center" vertical="center"/>
    </xf>
    <xf numFmtId="0" fontId="9" fillId="33" borderId="64" xfId="0" applyFont="1" applyFill="1" applyBorder="1" applyAlignment="1" applyProtection="1">
      <alignment horizontal="center" vertical="center"/>
      <protection locked="0"/>
    </xf>
    <xf numFmtId="0" fontId="9" fillId="33" borderId="63" xfId="0" applyFont="1" applyFill="1" applyBorder="1" applyAlignment="1" applyProtection="1">
      <alignment horizontal="center" vertical="center"/>
      <protection locked="0"/>
    </xf>
    <xf numFmtId="165" fontId="51" fillId="34" borderId="64" xfId="0" applyNumberFormat="1" applyFont="1" applyFill="1" applyBorder="1" applyAlignment="1">
      <alignment horizontal="center" vertical="center"/>
    </xf>
    <xf numFmtId="165" fontId="51" fillId="34" borderId="65" xfId="0" applyNumberFormat="1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 textRotation="90" wrapText="1"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65" fontId="9" fillId="0" borderId="71" xfId="0" applyNumberFormat="1" applyFont="1" applyBorder="1" applyAlignment="1">
      <alignment horizontal="center" vertical="center"/>
    </xf>
    <xf numFmtId="0" fontId="9" fillId="33" borderId="72" xfId="0" applyFont="1" applyFill="1" applyBorder="1" applyAlignment="1" applyProtection="1">
      <alignment horizontal="center" vertical="center"/>
      <protection locked="0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9" fillId="33" borderId="73" xfId="0" applyFont="1" applyFill="1" applyBorder="1" applyAlignment="1" applyProtection="1">
      <alignment horizontal="center" vertical="center"/>
      <protection locked="0"/>
    </xf>
    <xf numFmtId="165" fontId="51" fillId="34" borderId="72" xfId="0" applyNumberFormat="1" applyFont="1" applyFill="1" applyBorder="1" applyAlignment="1">
      <alignment horizontal="center" vertical="center"/>
    </xf>
    <xf numFmtId="165" fontId="51" fillId="34" borderId="74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6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7" borderId="69" xfId="0" applyNumberFormat="1" applyFont="1" applyFill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right" vertical="center"/>
    </xf>
    <xf numFmtId="0" fontId="4" fillId="0" borderId="77" xfId="0" applyNumberFormat="1" applyFont="1" applyBorder="1" applyAlignment="1">
      <alignment horizontal="right" vertical="center"/>
    </xf>
    <xf numFmtId="0" fontId="3" fillId="37" borderId="0" xfId="0" applyNumberFormat="1" applyFont="1" applyFill="1" applyBorder="1" applyAlignment="1">
      <alignment horizontal="center" vertical="center"/>
    </xf>
    <xf numFmtId="0" fontId="3" fillId="37" borderId="78" xfId="0" applyNumberFormat="1" applyFont="1" applyFill="1" applyBorder="1" applyAlignment="1">
      <alignment horizontal="center" vertical="center"/>
    </xf>
    <xf numFmtId="0" fontId="0" fillId="0" borderId="75" xfId="0" applyNumberFormat="1" applyBorder="1" applyAlignment="1">
      <alignment/>
    </xf>
    <xf numFmtId="0" fontId="4" fillId="0" borderId="77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right" vertical="center"/>
    </xf>
    <xf numFmtId="0" fontId="0" fillId="0" borderId="77" xfId="0" applyNumberFormat="1" applyBorder="1" applyAlignment="1">
      <alignment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horizontal="left" vertical="center"/>
    </xf>
    <xf numFmtId="0" fontId="3" fillId="37" borderId="7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0" fillId="0" borderId="79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24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0" fillId="0" borderId="69" xfId="0" applyNumberFormat="1" applyBorder="1" applyAlignment="1">
      <alignment/>
    </xf>
    <xf numFmtId="0" fontId="4" fillId="0" borderId="79" xfId="0" applyNumberFormat="1" applyFont="1" applyBorder="1" applyAlignment="1">
      <alignment horizontal="center" vertical="center"/>
    </xf>
    <xf numFmtId="0" fontId="3" fillId="37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7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69" xfId="0" applyNumberFormat="1" applyFont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vertical="center"/>
    </xf>
    <xf numFmtId="0" fontId="3" fillId="37" borderId="25" xfId="0" applyNumberFormat="1" applyFont="1" applyFill="1" applyBorder="1" applyAlignment="1">
      <alignment horizontal="center" vertical="center"/>
    </xf>
    <xf numFmtId="0" fontId="5" fillId="0" borderId="76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76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5" fillId="0" borderId="75" xfId="0" applyNumberFormat="1" applyFont="1" applyBorder="1" applyAlignment="1">
      <alignment vertical="center"/>
    </xf>
    <xf numFmtId="0" fontId="1" fillId="0" borderId="69" xfId="0" applyNumberFormat="1" applyFont="1" applyBorder="1" applyAlignment="1">
      <alignment horizontal="right" vertical="center"/>
    </xf>
    <xf numFmtId="0" fontId="5" fillId="0" borderId="75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77" xfId="0" applyNumberFormat="1" applyFont="1" applyBorder="1" applyAlignment="1">
      <alignment horizontal="right" vertical="center"/>
    </xf>
    <xf numFmtId="0" fontId="5" fillId="0" borderId="69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5" xfId="0" applyNumberFormat="1" applyFont="1" applyBorder="1" applyAlignment="1">
      <alignment horizontal="right" vertical="center"/>
    </xf>
    <xf numFmtId="0" fontId="13" fillId="0" borderId="6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/>
    </xf>
    <xf numFmtId="0" fontId="1" fillId="0" borderId="76" xfId="0" applyNumberFormat="1" applyFont="1" applyBorder="1" applyAlignment="1">
      <alignment horizontal="left" vertical="center"/>
    </xf>
    <xf numFmtId="0" fontId="1" fillId="0" borderId="76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5" fillId="0" borderId="78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79" xfId="0" applyNumberFormat="1" applyFont="1" applyBorder="1" applyAlignment="1">
      <alignment vertical="center"/>
    </xf>
    <xf numFmtId="0" fontId="5" fillId="0" borderId="79" xfId="0" applyNumberFormat="1" applyFont="1" applyBorder="1" applyAlignment="1">
      <alignment vertical="center"/>
    </xf>
    <xf numFmtId="0" fontId="5" fillId="0" borderId="69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right" vertical="center"/>
    </xf>
    <xf numFmtId="0" fontId="5" fillId="0" borderId="77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75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79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35" xfId="0" applyNumberFormat="1" applyFont="1" applyBorder="1" applyAlignment="1">
      <alignment horizontal="right" vertical="center"/>
    </xf>
    <xf numFmtId="0" fontId="1" fillId="0" borderId="76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69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2" fillId="37" borderId="6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69" xfId="0" applyNumberFormat="1" applyFont="1" applyBorder="1" applyAlignment="1">
      <alignment vertical="center"/>
    </xf>
    <xf numFmtId="0" fontId="5" fillId="0" borderId="79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horizontal="center" vertical="center"/>
    </xf>
    <xf numFmtId="0" fontId="0" fillId="38" borderId="80" xfId="0" applyFill="1" applyBorder="1" applyAlignment="1">
      <alignment horizontal="left" vertical="center"/>
    </xf>
    <xf numFmtId="0" fontId="0" fillId="38" borderId="81" xfId="0" applyFill="1" applyBorder="1" applyAlignment="1">
      <alignment horizontal="left" vertical="center"/>
    </xf>
    <xf numFmtId="0" fontId="0" fillId="38" borderId="82" xfId="0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vertical="center"/>
    </xf>
    <xf numFmtId="0" fontId="0" fillId="0" borderId="69" xfId="0" applyNumberForma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77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35" xfId="0" applyNumberFormat="1" applyFon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G7" sqref="G7"/>
    </sheetView>
  </sheetViews>
  <sheetFormatPr defaultColWidth="8.7109375" defaultRowHeight="12.75"/>
  <cols>
    <col min="1" max="1" width="3.00390625" style="7" customWidth="1"/>
    <col min="2" max="2" width="13.8515625" style="8" customWidth="1"/>
    <col min="3" max="3" width="14.57421875" style="8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122" t="s">
        <v>0</v>
      </c>
      <c r="B1" s="123" t="s">
        <v>50</v>
      </c>
      <c r="C1" s="123" t="s">
        <v>51</v>
      </c>
      <c r="D1" s="124" t="s">
        <v>52</v>
      </c>
      <c r="E1" s="125" t="s">
        <v>53</v>
      </c>
      <c r="F1" s="126" t="s">
        <v>54</v>
      </c>
      <c r="G1" s="127" t="s">
        <v>55</v>
      </c>
    </row>
    <row r="2" spans="1:7" s="3" customFormat="1" ht="19.5" customHeight="1" thickTop="1">
      <c r="A2" s="1">
        <v>1</v>
      </c>
      <c r="B2" s="41"/>
      <c r="C2" s="41"/>
      <c r="D2" s="42"/>
      <c r="E2" s="43"/>
      <c r="F2" s="2" t="str">
        <f>CONCATENATE(B2," ",C2," (",D2,")")</f>
        <v>  ()</v>
      </c>
      <c r="G2" s="247"/>
    </row>
    <row r="3" spans="1:7" s="3" customFormat="1" ht="19.5" customHeight="1">
      <c r="A3" s="4">
        <v>2</v>
      </c>
      <c r="B3" s="44"/>
      <c r="C3" s="44"/>
      <c r="D3" s="45"/>
      <c r="E3" s="46"/>
      <c r="F3" s="2" t="str">
        <f aca="true" t="shared" si="0" ref="F3:F19">CONCATENATE(B3," ",C3," (",D3,")")</f>
        <v>  ()</v>
      </c>
      <c r="G3" s="248"/>
    </row>
    <row r="4" spans="1:7" s="3" customFormat="1" ht="19.5" customHeight="1">
      <c r="A4" s="4">
        <v>3</v>
      </c>
      <c r="B4" s="44"/>
      <c r="C4" s="44"/>
      <c r="D4" s="45"/>
      <c r="E4" s="46"/>
      <c r="F4" s="2" t="str">
        <f t="shared" si="0"/>
        <v>  ()</v>
      </c>
      <c r="G4" s="248"/>
    </row>
    <row r="5" spans="1:7" s="3" customFormat="1" ht="19.5" customHeight="1">
      <c r="A5" s="4">
        <v>4</v>
      </c>
      <c r="B5" s="44"/>
      <c r="C5" s="44"/>
      <c r="D5" s="45"/>
      <c r="E5" s="46"/>
      <c r="F5" s="2" t="str">
        <f t="shared" si="0"/>
        <v>  ()</v>
      </c>
      <c r="G5" s="248"/>
    </row>
    <row r="6" spans="1:7" s="3" customFormat="1" ht="19.5" customHeight="1">
      <c r="A6" s="4">
        <v>5</v>
      </c>
      <c r="B6" s="44"/>
      <c r="C6" s="44"/>
      <c r="D6" s="45"/>
      <c r="E6" s="46"/>
      <c r="F6" s="2" t="str">
        <f t="shared" si="0"/>
        <v>  ()</v>
      </c>
      <c r="G6" s="248"/>
    </row>
    <row r="7" spans="1:7" s="3" customFormat="1" ht="19.5" customHeight="1">
      <c r="A7" s="4">
        <v>6</v>
      </c>
      <c r="B7" s="44"/>
      <c r="C7" s="44"/>
      <c r="D7" s="45"/>
      <c r="E7" s="47"/>
      <c r="F7" s="2" t="str">
        <f t="shared" si="0"/>
        <v>  ()</v>
      </c>
      <c r="G7" s="248"/>
    </row>
    <row r="8" spans="1:7" s="3" customFormat="1" ht="19.5" customHeight="1">
      <c r="A8" s="4">
        <v>7</v>
      </c>
      <c r="B8" s="44"/>
      <c r="C8" s="44"/>
      <c r="D8" s="45"/>
      <c r="E8" s="47"/>
      <c r="F8" s="2" t="str">
        <f t="shared" si="0"/>
        <v>  ()</v>
      </c>
      <c r="G8" s="248"/>
    </row>
    <row r="9" spans="1:7" s="3" customFormat="1" ht="19.5" customHeight="1">
      <c r="A9" s="4">
        <v>8</v>
      </c>
      <c r="B9" s="44"/>
      <c r="C9" s="44"/>
      <c r="D9" s="45"/>
      <c r="E9" s="47"/>
      <c r="F9" s="2" t="str">
        <f t="shared" si="0"/>
        <v>  ()</v>
      </c>
      <c r="G9" s="248"/>
    </row>
    <row r="10" spans="1:7" ht="19.5" customHeight="1">
      <c r="A10" s="4">
        <v>9</v>
      </c>
      <c r="B10" s="44"/>
      <c r="C10" s="44"/>
      <c r="D10" s="45"/>
      <c r="E10" s="47"/>
      <c r="F10" s="2" t="str">
        <f t="shared" si="0"/>
        <v>  ()</v>
      </c>
      <c r="G10" s="248"/>
    </row>
    <row r="11" spans="1:7" ht="19.5" customHeight="1">
      <c r="A11" s="4">
        <v>10</v>
      </c>
      <c r="B11" s="44"/>
      <c r="C11" s="44"/>
      <c r="D11" s="45"/>
      <c r="E11" s="47"/>
      <c r="F11" s="2" t="str">
        <f t="shared" si="0"/>
        <v>  ()</v>
      </c>
      <c r="G11" s="248"/>
    </row>
    <row r="12" spans="1:7" ht="19.5" customHeight="1">
      <c r="A12" s="4">
        <v>11</v>
      </c>
      <c r="B12" s="44"/>
      <c r="C12" s="44"/>
      <c r="D12" s="45"/>
      <c r="E12" s="47"/>
      <c r="F12" s="2" t="str">
        <f t="shared" si="0"/>
        <v>  ()</v>
      </c>
      <c r="G12" s="248"/>
    </row>
    <row r="13" spans="1:7" ht="19.5" customHeight="1">
      <c r="A13" s="4">
        <v>12</v>
      </c>
      <c r="B13" s="44"/>
      <c r="C13" s="44"/>
      <c r="D13" s="45"/>
      <c r="E13" s="47"/>
      <c r="F13" s="2" t="str">
        <f t="shared" si="0"/>
        <v>  ()</v>
      </c>
      <c r="G13" s="248"/>
    </row>
    <row r="14" spans="1:7" ht="19.5" customHeight="1">
      <c r="A14" s="4">
        <v>13</v>
      </c>
      <c r="B14" s="44"/>
      <c r="C14" s="44"/>
      <c r="D14" s="45"/>
      <c r="E14" s="47"/>
      <c r="F14" s="2" t="str">
        <f t="shared" si="0"/>
        <v>  ()</v>
      </c>
      <c r="G14" s="248"/>
    </row>
    <row r="15" spans="1:7" ht="19.5" customHeight="1">
      <c r="A15" s="4">
        <v>14</v>
      </c>
      <c r="B15" s="44"/>
      <c r="C15" s="44"/>
      <c r="D15" s="45"/>
      <c r="E15" s="47"/>
      <c r="F15" s="2" t="str">
        <f t="shared" si="0"/>
        <v>  ()</v>
      </c>
      <c r="G15" s="248"/>
    </row>
    <row r="16" spans="1:7" ht="19.5" customHeight="1">
      <c r="A16" s="4">
        <v>15</v>
      </c>
      <c r="B16" s="44"/>
      <c r="C16" s="44"/>
      <c r="D16" s="45"/>
      <c r="E16" s="47"/>
      <c r="F16" s="2" t="str">
        <f t="shared" si="0"/>
        <v>  ()</v>
      </c>
      <c r="G16" s="248"/>
    </row>
    <row r="17" spans="1:7" ht="19.5" customHeight="1">
      <c r="A17" s="4">
        <v>16</v>
      </c>
      <c r="B17" s="44"/>
      <c r="C17" s="44"/>
      <c r="D17" s="45"/>
      <c r="E17" s="47"/>
      <c r="F17" s="2" t="str">
        <f t="shared" si="0"/>
        <v>  ()</v>
      </c>
      <c r="G17" s="248"/>
    </row>
    <row r="18" spans="1:7" ht="19.5" customHeight="1">
      <c r="A18" s="4">
        <v>17</v>
      </c>
      <c r="B18" s="44"/>
      <c r="C18" s="44"/>
      <c r="D18" s="45"/>
      <c r="E18" s="47"/>
      <c r="F18" s="2" t="str">
        <f t="shared" si="0"/>
        <v>  ()</v>
      </c>
      <c r="G18" s="248"/>
    </row>
    <row r="19" spans="1:7" ht="19.5" customHeight="1">
      <c r="A19" s="4">
        <v>18</v>
      </c>
      <c r="B19" s="44"/>
      <c r="C19" s="44"/>
      <c r="D19" s="45"/>
      <c r="E19" s="47"/>
      <c r="F19" s="2" t="str">
        <f t="shared" si="0"/>
        <v>  ()</v>
      </c>
      <c r="G19" s="248"/>
    </row>
    <row r="20" spans="1:7" ht="19.5" customHeight="1">
      <c r="A20" s="4">
        <v>19</v>
      </c>
      <c r="B20" s="44"/>
      <c r="C20" s="44"/>
      <c r="D20" s="45"/>
      <c r="E20" s="47"/>
      <c r="F20" s="2" t="str">
        <f aca="true" t="shared" si="1" ref="F20:F25">CONCATENATE(B20," ",C20," (",D20,")")</f>
        <v>  ()</v>
      </c>
      <c r="G20" s="248"/>
    </row>
    <row r="21" spans="1:7" ht="19.5" customHeight="1">
      <c r="A21" s="4">
        <v>20</v>
      </c>
      <c r="B21" s="44"/>
      <c r="C21" s="44"/>
      <c r="D21" s="45"/>
      <c r="E21" s="47"/>
      <c r="F21" s="2" t="str">
        <f t="shared" si="1"/>
        <v>  ()</v>
      </c>
      <c r="G21" s="248"/>
    </row>
    <row r="22" spans="1:7" ht="19.5" customHeight="1">
      <c r="A22" s="4">
        <v>21</v>
      </c>
      <c r="B22" s="44"/>
      <c r="C22" s="44"/>
      <c r="D22" s="45"/>
      <c r="E22" s="47"/>
      <c r="F22" s="2" t="str">
        <f t="shared" si="1"/>
        <v>  ()</v>
      </c>
      <c r="G22" s="248"/>
    </row>
    <row r="23" spans="1:7" ht="19.5" customHeight="1">
      <c r="A23" s="4">
        <v>22</v>
      </c>
      <c r="B23" s="44"/>
      <c r="C23" s="44"/>
      <c r="D23" s="45"/>
      <c r="E23" s="47"/>
      <c r="F23" s="2" t="str">
        <f t="shared" si="1"/>
        <v>  ()</v>
      </c>
      <c r="G23" s="248"/>
    </row>
    <row r="24" spans="1:7" ht="19.5" customHeight="1">
      <c r="A24" s="4">
        <v>23</v>
      </c>
      <c r="B24" s="44"/>
      <c r="C24" s="44"/>
      <c r="D24" s="45"/>
      <c r="E24" s="47"/>
      <c r="F24" s="2" t="str">
        <f t="shared" si="1"/>
        <v>  ()</v>
      </c>
      <c r="G24" s="248"/>
    </row>
    <row r="25" spans="1:7" ht="19.5" customHeight="1">
      <c r="A25" s="4">
        <v>24</v>
      </c>
      <c r="B25" s="44"/>
      <c r="C25" s="44"/>
      <c r="D25" s="45"/>
      <c r="E25" s="47"/>
      <c r="F25" s="2" t="str">
        <f t="shared" si="1"/>
        <v>  ()</v>
      </c>
      <c r="G25" s="248"/>
    </row>
    <row r="26" spans="1:7" ht="19.5" customHeight="1">
      <c r="A26" s="4">
        <v>25</v>
      </c>
      <c r="B26" s="44"/>
      <c r="C26" s="44"/>
      <c r="D26" s="45"/>
      <c r="E26" s="47"/>
      <c r="F26" s="2" t="str">
        <f>CONCATENATE(B26," ",C26," (",D26,")")</f>
        <v>  ()</v>
      </c>
      <c r="G26" s="248"/>
    </row>
    <row r="27" spans="1:7" ht="19.5" customHeight="1" thickBot="1">
      <c r="A27" s="5">
        <v>26</v>
      </c>
      <c r="B27" s="48"/>
      <c r="C27" s="48"/>
      <c r="D27" s="49"/>
      <c r="E27" s="50"/>
      <c r="F27" s="6" t="str">
        <f>CONCATENATE(B27," ",C27," (",D27,")")</f>
        <v>  ()</v>
      </c>
      <c r="G27" s="249"/>
    </row>
    <row r="28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40">
      <selection activeCell="B54" sqref="B54"/>
    </sheetView>
  </sheetViews>
  <sheetFormatPr defaultColWidth="10.421875" defaultRowHeight="12.75"/>
  <cols>
    <col min="1" max="1" width="5.421875" style="32" customWidth="1"/>
    <col min="2" max="2" width="8.00390625" style="32" bestFit="1" customWidth="1"/>
    <col min="3" max="3" width="5.421875" style="32" customWidth="1"/>
    <col min="4" max="4" width="33.57421875" style="32" customWidth="1"/>
    <col min="5" max="5" width="4.140625" style="32" customWidth="1"/>
    <col min="6" max="6" width="33.57421875" style="32" customWidth="1"/>
    <col min="7" max="9" width="4.421875" style="32" customWidth="1"/>
    <col min="10" max="10" width="7.8515625" style="32" customWidth="1"/>
    <col min="11" max="19" width="4.421875" style="32" customWidth="1"/>
    <col min="20" max="16384" width="10.421875" style="13" customWidth="1"/>
  </cols>
  <sheetData>
    <row r="1" spans="1:21" ht="39.75" customHeight="1" thickBot="1" thickTop="1">
      <c r="A1" s="9" t="s">
        <v>1</v>
      </c>
      <c r="B1" s="10" t="s">
        <v>2</v>
      </c>
      <c r="C1" s="10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2"/>
      <c r="I1" s="12"/>
      <c r="J1" s="58" t="s">
        <v>14</v>
      </c>
      <c r="K1" s="81" t="s">
        <v>8</v>
      </c>
      <c r="L1" s="12"/>
      <c r="M1" s="89"/>
      <c r="N1" s="81" t="s">
        <v>9</v>
      </c>
      <c r="O1" s="12"/>
      <c r="P1" s="89"/>
      <c r="Q1" s="81" t="s">
        <v>10</v>
      </c>
      <c r="R1" s="12"/>
      <c r="S1" s="35"/>
      <c r="T1" s="65" t="s">
        <v>27</v>
      </c>
      <c r="U1" s="66" t="s">
        <v>28</v>
      </c>
    </row>
    <row r="2" spans="1:21" ht="18" customHeight="1" thickTop="1">
      <c r="A2" s="14">
        <v>1</v>
      </c>
      <c r="B2" s="15" t="s">
        <v>11</v>
      </c>
      <c r="C2" s="97"/>
      <c r="D2" s="16" t="str">
        <f>IF(Inscriptions_26!F18="  ()",CONCATENATE("Rang ",Inscriptions_26!A18),Inscriptions_26!F18)</f>
        <v>Rang 17</v>
      </c>
      <c r="E2" s="16" t="s">
        <v>5</v>
      </c>
      <c r="F2" s="16" t="str">
        <f>IF(Inscriptions_26!F17="  ()",CONCATENATE("Rang ",Inscriptions_26!A17),Inscriptions_26!F17)</f>
        <v>Rang 16</v>
      </c>
      <c r="G2" s="16">
        <f aca="true" t="shared" si="0" ref="G2:G33">IF(K2=M2,"",SUM(IF(K2&gt;M2,1,0),IF(N2&gt;P2,1,0),IF(Q2&lt;=S2,0,1)))</f>
      </c>
      <c r="H2" s="16" t="s">
        <v>12</v>
      </c>
      <c r="I2" s="16">
        <f aca="true" t="shared" si="1" ref="I2:I33">IF(K2=M2,"",SUM(IF(K2&lt;M2,1,0),IF(N2&lt;P2,1,0),IF(Q2&gt;=S2,0,1)))</f>
      </c>
      <c r="J2" s="107">
        <f aca="true" t="shared" si="2" ref="J2:J33">SUM(U2-T2)</f>
        <v>0</v>
      </c>
      <c r="K2" s="82"/>
      <c r="L2" s="16" t="s">
        <v>12</v>
      </c>
      <c r="M2" s="90"/>
      <c r="N2" s="82"/>
      <c r="O2" s="16" t="s">
        <v>12</v>
      </c>
      <c r="P2" s="90"/>
      <c r="Q2" s="82"/>
      <c r="R2" s="16" t="s">
        <v>12</v>
      </c>
      <c r="S2" s="36"/>
      <c r="T2" s="105"/>
      <c r="U2" s="106"/>
    </row>
    <row r="3" spans="1:21" ht="18" customHeight="1">
      <c r="A3" s="26">
        <v>2</v>
      </c>
      <c r="B3" s="104" t="s">
        <v>11</v>
      </c>
      <c r="C3" s="101"/>
      <c r="D3" s="24" t="str">
        <f>IF(Inscriptions_26!F10="  ()",CONCATENATE("Rang ",Inscriptions_26!A10),Inscriptions_26!F10)</f>
        <v>Rang 9</v>
      </c>
      <c r="E3" s="24" t="s">
        <v>5</v>
      </c>
      <c r="F3" s="24" t="str">
        <f>IF(Inscriptions_26!F25="  ()",CONCATENATE("Rang ",Inscriptions_26!A25),Inscriptions_26!F25)</f>
        <v>Rang 24</v>
      </c>
      <c r="G3" s="24">
        <f t="shared" si="0"/>
      </c>
      <c r="H3" s="24" t="s">
        <v>12</v>
      </c>
      <c r="I3" s="24">
        <f t="shared" si="1"/>
      </c>
      <c r="J3" s="61">
        <f t="shared" si="2"/>
        <v>0</v>
      </c>
      <c r="K3" s="83"/>
      <c r="L3" s="24" t="s">
        <v>12</v>
      </c>
      <c r="M3" s="91"/>
      <c r="N3" s="83"/>
      <c r="O3" s="24" t="s">
        <v>12</v>
      </c>
      <c r="P3" s="91"/>
      <c r="Q3" s="83"/>
      <c r="R3" s="24" t="s">
        <v>12</v>
      </c>
      <c r="S3" s="37"/>
      <c r="T3" s="71"/>
      <c r="U3" s="72"/>
    </row>
    <row r="4" spans="1:21" ht="18" customHeight="1">
      <c r="A4" s="26">
        <v>3</v>
      </c>
      <c r="B4" s="104" t="s">
        <v>11</v>
      </c>
      <c r="C4" s="101"/>
      <c r="D4" s="28" t="str">
        <f>IF(Inscriptions_26!F26="  ()",CONCATENATE("Rang ",Inscriptions_26!A26),Inscriptions_26!F26)</f>
        <v>Rang 25</v>
      </c>
      <c r="E4" s="24" t="s">
        <v>5</v>
      </c>
      <c r="F4" s="28" t="str">
        <f>IF(Inscriptions_26!F9="  ()",CONCATENATE("Rang ",Inscriptions_26!A9),Inscriptions_26!F9)</f>
        <v>Rang 8</v>
      </c>
      <c r="G4" s="24">
        <f t="shared" si="0"/>
      </c>
      <c r="H4" s="24" t="s">
        <v>12</v>
      </c>
      <c r="I4" s="24">
        <f t="shared" si="1"/>
      </c>
      <c r="J4" s="61">
        <f t="shared" si="2"/>
        <v>0</v>
      </c>
      <c r="K4" s="86"/>
      <c r="L4" s="24" t="s">
        <v>12</v>
      </c>
      <c r="M4" s="94"/>
      <c r="N4" s="86"/>
      <c r="O4" s="24" t="s">
        <v>12</v>
      </c>
      <c r="P4" s="94"/>
      <c r="Q4" s="86"/>
      <c r="R4" s="24" t="s">
        <v>12</v>
      </c>
      <c r="S4" s="40"/>
      <c r="T4" s="73"/>
      <c r="U4" s="74"/>
    </row>
    <row r="5" spans="1:21" ht="18" customHeight="1">
      <c r="A5" s="29">
        <v>4</v>
      </c>
      <c r="B5" s="27" t="s">
        <v>11</v>
      </c>
      <c r="C5" s="98"/>
      <c r="D5" s="24" t="str">
        <f>IF(Inscriptions_26!F22="  ()",CONCATENATE("Rang ",Inscriptions_26!A22),Inscriptions_26!F22)</f>
        <v>Rang 21</v>
      </c>
      <c r="E5" s="24" t="s">
        <v>5</v>
      </c>
      <c r="F5" s="24" t="str">
        <f>IF(Inscriptions_26!F13="  ()",CONCATENATE("Rang ",Inscriptions_26!A13),Inscriptions_26!F13)</f>
        <v>Rang 12</v>
      </c>
      <c r="G5" s="24">
        <f t="shared" si="0"/>
      </c>
      <c r="H5" s="24" t="s">
        <v>12</v>
      </c>
      <c r="I5" s="24">
        <f t="shared" si="1"/>
      </c>
      <c r="J5" s="61">
        <f t="shared" si="2"/>
        <v>0</v>
      </c>
      <c r="K5" s="83"/>
      <c r="L5" s="24" t="s">
        <v>12</v>
      </c>
      <c r="M5" s="91"/>
      <c r="N5" s="83"/>
      <c r="O5" s="24" t="s">
        <v>12</v>
      </c>
      <c r="P5" s="91"/>
      <c r="Q5" s="83"/>
      <c r="R5" s="24" t="s">
        <v>12</v>
      </c>
      <c r="S5" s="37"/>
      <c r="T5" s="71"/>
      <c r="U5" s="72"/>
    </row>
    <row r="6" spans="1:21" ht="18" customHeight="1">
      <c r="A6" s="29">
        <v>5</v>
      </c>
      <c r="B6" s="27" t="s">
        <v>11</v>
      </c>
      <c r="C6" s="98"/>
      <c r="D6" s="24" t="str">
        <f>IF(Inscriptions_26!F14="  ()",CONCATENATE("Rang ",Inscriptions_26!A14),Inscriptions_26!F14)</f>
        <v>Rang 13</v>
      </c>
      <c r="E6" s="24" t="s">
        <v>5</v>
      </c>
      <c r="F6" s="24" t="str">
        <f>IF(Inscriptions_26!F21="  ()",CONCATENATE("Rang ",Inscriptions_26!A21),Inscriptions_26!F21)</f>
        <v>Rang 20</v>
      </c>
      <c r="G6" s="33">
        <f t="shared" si="0"/>
      </c>
      <c r="H6" s="33" t="s">
        <v>12</v>
      </c>
      <c r="I6" s="33">
        <f t="shared" si="1"/>
      </c>
      <c r="J6" s="63">
        <f t="shared" si="2"/>
        <v>0</v>
      </c>
      <c r="K6" s="87"/>
      <c r="L6" s="33" t="s">
        <v>12</v>
      </c>
      <c r="M6" s="95"/>
      <c r="N6" s="87"/>
      <c r="O6" s="33" t="s">
        <v>12</v>
      </c>
      <c r="P6" s="95"/>
      <c r="Q6" s="87"/>
      <c r="R6" s="33" t="s">
        <v>12</v>
      </c>
      <c r="S6" s="54"/>
      <c r="T6" s="77"/>
      <c r="U6" s="78"/>
    </row>
    <row r="7" spans="1:21" ht="18" customHeight="1">
      <c r="A7" s="52">
        <v>6</v>
      </c>
      <c r="B7" s="53" t="s">
        <v>11</v>
      </c>
      <c r="C7" s="102"/>
      <c r="D7" s="33" t="str">
        <f>IF(Inscriptions_26!F20="  ()",CONCATENATE("Rang ",Inscriptions_26!A20),Inscriptions_26!F20)</f>
        <v>Rang 19</v>
      </c>
      <c r="E7" s="24" t="s">
        <v>5</v>
      </c>
      <c r="F7" s="33" t="str">
        <f>IF(Inscriptions_26!F15="  ()",CONCATENATE("Rang ",Inscriptions_26!A15),Inscriptions_26!F15)</f>
        <v>Rang 14</v>
      </c>
      <c r="G7" s="33">
        <f t="shared" si="0"/>
      </c>
      <c r="H7" s="33" t="s">
        <v>12</v>
      </c>
      <c r="I7" s="33">
        <f t="shared" si="1"/>
      </c>
      <c r="J7" s="63">
        <f t="shared" si="2"/>
        <v>0</v>
      </c>
      <c r="K7" s="87"/>
      <c r="L7" s="33" t="s">
        <v>12</v>
      </c>
      <c r="M7" s="95"/>
      <c r="N7" s="87"/>
      <c r="O7" s="33" t="s">
        <v>12</v>
      </c>
      <c r="P7" s="95"/>
      <c r="Q7" s="87"/>
      <c r="R7" s="33" t="s">
        <v>12</v>
      </c>
      <c r="S7" s="54"/>
      <c r="T7" s="77"/>
      <c r="U7" s="78"/>
    </row>
    <row r="8" spans="1:21" ht="18" customHeight="1">
      <c r="A8" s="52">
        <v>7</v>
      </c>
      <c r="B8" s="53" t="s">
        <v>11</v>
      </c>
      <c r="C8" s="102"/>
      <c r="D8" s="33" t="str">
        <f>IF(Inscriptions_26!F12="  ()",CONCATENATE("Rang ",Inscriptions_26!A12),Inscriptions_26!F12)</f>
        <v>Rang 11</v>
      </c>
      <c r="E8" s="24" t="s">
        <v>5</v>
      </c>
      <c r="F8" s="33" t="str">
        <f>IF(Inscriptions_26!F23="  ()",CONCATENATE("Rang ",Inscriptions_26!A23),Inscriptions_26!F23)</f>
        <v>Rang 22</v>
      </c>
      <c r="G8" s="33">
        <f t="shared" si="0"/>
      </c>
      <c r="H8" s="33" t="s">
        <v>12</v>
      </c>
      <c r="I8" s="33">
        <f t="shared" si="1"/>
      </c>
      <c r="J8" s="63">
        <f t="shared" si="2"/>
        <v>0</v>
      </c>
      <c r="K8" s="87"/>
      <c r="L8" s="33" t="s">
        <v>12</v>
      </c>
      <c r="M8" s="95"/>
      <c r="N8" s="87"/>
      <c r="O8" s="33" t="s">
        <v>12</v>
      </c>
      <c r="P8" s="95"/>
      <c r="Q8" s="87"/>
      <c r="R8" s="33" t="s">
        <v>12</v>
      </c>
      <c r="S8" s="54"/>
      <c r="T8" s="77"/>
      <c r="U8" s="78"/>
    </row>
    <row r="9" spans="1:21" ht="18" customHeight="1">
      <c r="A9" s="52">
        <v>8</v>
      </c>
      <c r="B9" s="53" t="s">
        <v>11</v>
      </c>
      <c r="C9" s="102"/>
      <c r="D9" s="33" t="str">
        <f>IF(Inscriptions_26!F8="  ()",CONCATENATE("Rang ",Inscriptions_26!A8),Inscriptions_26!F8)</f>
        <v>Rang 7</v>
      </c>
      <c r="E9" s="33" t="s">
        <v>5</v>
      </c>
      <c r="F9" s="33" t="str">
        <f>IF(Inscriptions_26!F27="  ()",CONCATENATE("Rang ",Inscriptions_26!A27),Inscriptions_26!F27)</f>
        <v>Rang 26</v>
      </c>
      <c r="G9" s="33">
        <f t="shared" si="0"/>
      </c>
      <c r="H9" s="33" t="s">
        <v>12</v>
      </c>
      <c r="I9" s="33">
        <f t="shared" si="1"/>
      </c>
      <c r="J9" s="63">
        <f t="shared" si="2"/>
        <v>0</v>
      </c>
      <c r="K9" s="87"/>
      <c r="L9" s="33" t="s">
        <v>12</v>
      </c>
      <c r="M9" s="95"/>
      <c r="N9" s="87"/>
      <c r="O9" s="33" t="s">
        <v>12</v>
      </c>
      <c r="P9" s="95"/>
      <c r="Q9" s="87"/>
      <c r="R9" s="33" t="s">
        <v>12</v>
      </c>
      <c r="S9" s="54"/>
      <c r="T9" s="77"/>
      <c r="U9" s="78"/>
    </row>
    <row r="10" spans="1:21" ht="18" customHeight="1">
      <c r="A10" s="29">
        <v>9</v>
      </c>
      <c r="B10" s="27" t="s">
        <v>11</v>
      </c>
      <c r="C10" s="98"/>
      <c r="D10" s="24" t="str">
        <f>IF(Inscriptions_26!F24="  ()",CONCATENATE("Rang ",Inscriptions_26!A24),Inscriptions_26!F24)</f>
        <v>Rang 23</v>
      </c>
      <c r="E10" s="24" t="s">
        <v>5</v>
      </c>
      <c r="F10" s="24" t="str">
        <f>IF(Inscriptions_26!F11="  ()",CONCATENATE("Rang ",Inscriptions_26!A11),Inscriptions_26!F11)</f>
        <v>Rang 10</v>
      </c>
      <c r="G10" s="33">
        <f t="shared" si="0"/>
      </c>
      <c r="H10" s="33" t="s">
        <v>12</v>
      </c>
      <c r="I10" s="33">
        <f t="shared" si="1"/>
      </c>
      <c r="J10" s="63">
        <f t="shared" si="2"/>
        <v>0</v>
      </c>
      <c r="K10" s="87"/>
      <c r="L10" s="33" t="s">
        <v>12</v>
      </c>
      <c r="M10" s="95"/>
      <c r="N10" s="87"/>
      <c r="O10" s="33" t="s">
        <v>12</v>
      </c>
      <c r="P10" s="95"/>
      <c r="Q10" s="87"/>
      <c r="R10" s="33" t="s">
        <v>12</v>
      </c>
      <c r="S10" s="54"/>
      <c r="T10" s="77"/>
      <c r="U10" s="78"/>
    </row>
    <row r="11" spans="1:21" ht="18" customHeight="1" thickBot="1">
      <c r="A11" s="17">
        <v>10</v>
      </c>
      <c r="B11" s="18" t="s">
        <v>11</v>
      </c>
      <c r="C11" s="99"/>
      <c r="D11" s="19" t="str">
        <f>IF(Inscriptions_26!F16="  ()",CONCATENATE("Rang ",Inscriptions_26!A16),Inscriptions_26!F16)</f>
        <v>Rang 15</v>
      </c>
      <c r="E11" s="19" t="s">
        <v>5</v>
      </c>
      <c r="F11" s="19" t="str">
        <f>IF(Inscriptions_26!F19="  ()",CONCATENATE("Rang ",Inscriptions_26!A19),Inscriptions_26!F19)</f>
        <v>Rang 18</v>
      </c>
      <c r="G11" s="19">
        <f t="shared" si="0"/>
      </c>
      <c r="H11" s="19" t="s">
        <v>12</v>
      </c>
      <c r="I11" s="19">
        <f t="shared" si="1"/>
      </c>
      <c r="J11" s="59">
        <f t="shared" si="2"/>
        <v>0</v>
      </c>
      <c r="K11" s="84"/>
      <c r="L11" s="19" t="s">
        <v>12</v>
      </c>
      <c r="M11" s="92"/>
      <c r="N11" s="84"/>
      <c r="O11" s="19" t="s">
        <v>12</v>
      </c>
      <c r="P11" s="92"/>
      <c r="Q11" s="84"/>
      <c r="R11" s="19" t="s">
        <v>12</v>
      </c>
      <c r="S11" s="38"/>
      <c r="T11" s="67"/>
      <c r="U11" s="68"/>
    </row>
    <row r="12" spans="1:21" ht="18" customHeight="1">
      <c r="A12" s="26">
        <v>11</v>
      </c>
      <c r="B12" s="104" t="s">
        <v>30</v>
      </c>
      <c r="C12" s="101"/>
      <c r="D12" s="28" t="str">
        <f>IF(Inscriptions_26!F2="  ()",CONCATENATE("Rang ",Inscriptions_26!A2),Inscriptions_26!F2)</f>
        <v>Rang 1</v>
      </c>
      <c r="E12" s="28" t="s">
        <v>5</v>
      </c>
      <c r="F12" s="28" t="str">
        <f>IF(G2=I2,CONCATENATE("Vainqueur Match ",A2),IF(G2&gt;I2,D2,F2))</f>
        <v>Vainqueur Match 1</v>
      </c>
      <c r="G12" s="28">
        <f t="shared" si="0"/>
      </c>
      <c r="H12" s="28" t="s">
        <v>12</v>
      </c>
      <c r="I12" s="28">
        <f t="shared" si="1"/>
      </c>
      <c r="J12" s="62">
        <f t="shared" si="2"/>
        <v>0</v>
      </c>
      <c r="K12" s="86"/>
      <c r="L12" s="28" t="s">
        <v>12</v>
      </c>
      <c r="M12" s="94"/>
      <c r="N12" s="86"/>
      <c r="O12" s="28" t="s">
        <v>12</v>
      </c>
      <c r="P12" s="94"/>
      <c r="Q12" s="86"/>
      <c r="R12" s="28" t="s">
        <v>12</v>
      </c>
      <c r="S12" s="40"/>
      <c r="T12" s="75"/>
      <c r="U12" s="76"/>
    </row>
    <row r="13" spans="1:21" ht="18" customHeight="1">
      <c r="A13" s="26">
        <v>12</v>
      </c>
      <c r="B13" s="27" t="s">
        <v>30</v>
      </c>
      <c r="C13" s="101"/>
      <c r="D13" s="28" t="str">
        <f>IF(G3=I3,CONCATENATE("Vainqueur Match ",A3),IF(G3&gt;I3,D3,F3))</f>
        <v>Vainqueur Match 2</v>
      </c>
      <c r="E13" s="24" t="s">
        <v>5</v>
      </c>
      <c r="F13" s="28" t="str">
        <f>IF(G4=I4,CONCATENATE("Vainqueur Match ",A4),IF(G4&gt;I4,D4,F4))</f>
        <v>Vainqueur Match 3</v>
      </c>
      <c r="G13" s="24">
        <f t="shared" si="0"/>
      </c>
      <c r="H13" s="24" t="s">
        <v>12</v>
      </c>
      <c r="I13" s="24">
        <f t="shared" si="1"/>
      </c>
      <c r="J13" s="61">
        <f t="shared" si="2"/>
        <v>0</v>
      </c>
      <c r="K13" s="86"/>
      <c r="L13" s="24" t="s">
        <v>12</v>
      </c>
      <c r="M13" s="94"/>
      <c r="N13" s="86"/>
      <c r="O13" s="24" t="s">
        <v>12</v>
      </c>
      <c r="P13" s="94"/>
      <c r="Q13" s="86"/>
      <c r="R13" s="24" t="s">
        <v>12</v>
      </c>
      <c r="S13" s="40"/>
      <c r="T13" s="71"/>
      <c r="U13" s="72"/>
    </row>
    <row r="14" spans="1:21" ht="18" customHeight="1">
      <c r="A14" s="26">
        <v>13</v>
      </c>
      <c r="B14" s="27" t="s">
        <v>30</v>
      </c>
      <c r="C14" s="101"/>
      <c r="D14" s="28" t="str">
        <f>IF(Inscriptions_26!F6="  ()",CONCATENATE("Rang ",Inscriptions_26!A6),Inscriptions_26!F6)</f>
        <v>Rang 5</v>
      </c>
      <c r="E14" s="24" t="s">
        <v>5</v>
      </c>
      <c r="F14" s="28" t="str">
        <f>IF(G5=I5,CONCATENATE("Vainqueur Match ",A5),IF(G5&gt;I5,D5,F5))</f>
        <v>Vainqueur Match 4</v>
      </c>
      <c r="G14" s="24">
        <f t="shared" si="0"/>
      </c>
      <c r="H14" s="24" t="s">
        <v>12</v>
      </c>
      <c r="I14" s="24">
        <f t="shared" si="1"/>
      </c>
      <c r="J14" s="61">
        <f t="shared" si="2"/>
        <v>0</v>
      </c>
      <c r="K14" s="86"/>
      <c r="L14" s="24" t="s">
        <v>12</v>
      </c>
      <c r="M14" s="94"/>
      <c r="N14" s="86"/>
      <c r="O14" s="24" t="s">
        <v>12</v>
      </c>
      <c r="P14" s="94"/>
      <c r="Q14" s="86"/>
      <c r="R14" s="24" t="s">
        <v>12</v>
      </c>
      <c r="S14" s="40"/>
      <c r="T14" s="71"/>
      <c r="U14" s="72"/>
    </row>
    <row r="15" spans="1:21" ht="18" customHeight="1">
      <c r="A15" s="29">
        <v>14</v>
      </c>
      <c r="B15" s="27" t="s">
        <v>30</v>
      </c>
      <c r="C15" s="98"/>
      <c r="D15" s="28" t="str">
        <f>IF(G6=I6,CONCATENATE("Vainqueur Match ",A6),IF(G6&gt;I6,D6,F6))</f>
        <v>Vainqueur Match 5</v>
      </c>
      <c r="E15" s="24" t="s">
        <v>5</v>
      </c>
      <c r="F15" s="24" t="str">
        <f>IF(Inscriptions_26!F5="  ()",CONCATENATE("Rang ",Inscriptions_26!A5),Inscriptions_26!F5)</f>
        <v>Rang 4</v>
      </c>
      <c r="G15" s="24">
        <f t="shared" si="0"/>
      </c>
      <c r="H15" s="24" t="s">
        <v>12</v>
      </c>
      <c r="I15" s="24">
        <f t="shared" si="1"/>
      </c>
      <c r="J15" s="61">
        <f t="shared" si="2"/>
        <v>0</v>
      </c>
      <c r="K15" s="83"/>
      <c r="L15" s="24" t="s">
        <v>12</v>
      </c>
      <c r="M15" s="91"/>
      <c r="N15" s="83"/>
      <c r="O15" s="24" t="s">
        <v>12</v>
      </c>
      <c r="P15" s="91"/>
      <c r="Q15" s="83"/>
      <c r="R15" s="24" t="s">
        <v>12</v>
      </c>
      <c r="S15" s="37"/>
      <c r="T15" s="71"/>
      <c r="U15" s="72"/>
    </row>
    <row r="16" spans="1:21" ht="18" customHeight="1">
      <c r="A16" s="29">
        <v>15</v>
      </c>
      <c r="B16" s="27" t="s">
        <v>30</v>
      </c>
      <c r="C16" s="98"/>
      <c r="D16" s="24" t="str">
        <f>IF(Inscriptions_26!F4="  ()",CONCATENATE("Rang ",Inscriptions_26!A4),Inscriptions_26!F4)</f>
        <v>Rang 3</v>
      </c>
      <c r="E16" s="24" t="s">
        <v>5</v>
      </c>
      <c r="F16" s="24" t="str">
        <f>IF(G7=I7,CONCATENATE("Vainqueur Match ",A7),IF(G7&gt;I7,D7,F7))</f>
        <v>Vainqueur Match 6</v>
      </c>
      <c r="G16" s="24">
        <f t="shared" si="0"/>
      </c>
      <c r="H16" s="24" t="s">
        <v>12</v>
      </c>
      <c r="I16" s="24">
        <f t="shared" si="1"/>
      </c>
      <c r="J16" s="61">
        <f t="shared" si="2"/>
        <v>0</v>
      </c>
      <c r="K16" s="83"/>
      <c r="L16" s="24" t="s">
        <v>12</v>
      </c>
      <c r="M16" s="91"/>
      <c r="N16" s="83"/>
      <c r="O16" s="24" t="s">
        <v>12</v>
      </c>
      <c r="P16" s="91"/>
      <c r="Q16" s="83"/>
      <c r="R16" s="24" t="s">
        <v>12</v>
      </c>
      <c r="S16" s="37"/>
      <c r="T16" s="71"/>
      <c r="U16" s="72"/>
    </row>
    <row r="17" spans="1:21" ht="18" customHeight="1">
      <c r="A17" s="29">
        <v>16</v>
      </c>
      <c r="B17" s="27" t="s">
        <v>30</v>
      </c>
      <c r="C17" s="98"/>
      <c r="D17" s="24" t="str">
        <f>IF(G8=I8,CONCATENATE("Vainqueur Match ",A8),IF(G8&gt;I8,D8,F8))</f>
        <v>Vainqueur Match 7</v>
      </c>
      <c r="E17" s="24" t="s">
        <v>5</v>
      </c>
      <c r="F17" s="24" t="str">
        <f>IF(Inscriptions_26!F7="  ()",CONCATENATE("Rang ",Inscriptions_26!A7),Inscriptions_26!F7)</f>
        <v>Rang 6</v>
      </c>
      <c r="G17" s="24">
        <f t="shared" si="0"/>
      </c>
      <c r="H17" s="24" t="s">
        <v>12</v>
      </c>
      <c r="I17" s="24">
        <f t="shared" si="1"/>
      </c>
      <c r="J17" s="61">
        <f t="shared" si="2"/>
        <v>0</v>
      </c>
      <c r="K17" s="83"/>
      <c r="L17" s="24" t="s">
        <v>12</v>
      </c>
      <c r="M17" s="91"/>
      <c r="N17" s="83"/>
      <c r="O17" s="24" t="s">
        <v>12</v>
      </c>
      <c r="P17" s="91"/>
      <c r="Q17" s="83"/>
      <c r="R17" s="24" t="s">
        <v>12</v>
      </c>
      <c r="S17" s="37"/>
      <c r="T17" s="71"/>
      <c r="U17" s="72"/>
    </row>
    <row r="18" spans="1:21" ht="18" customHeight="1">
      <c r="A18" s="29">
        <v>17</v>
      </c>
      <c r="B18" s="27" t="s">
        <v>30</v>
      </c>
      <c r="C18" s="98"/>
      <c r="D18" s="24" t="str">
        <f>IF(G9=I9,CONCATENATE("Vainqueur Match ",A9),IF(G9&gt;I9,D9,F9))</f>
        <v>Vainqueur Match 8</v>
      </c>
      <c r="E18" s="24" t="s">
        <v>5</v>
      </c>
      <c r="F18" s="24" t="str">
        <f>IF(G10=I10,CONCATENATE("Vainqueur Match ",A10),IF(G10&gt;I10,D10,F10))</f>
        <v>Vainqueur Match 9</v>
      </c>
      <c r="G18" s="24">
        <f t="shared" si="0"/>
      </c>
      <c r="H18" s="24" t="s">
        <v>12</v>
      </c>
      <c r="I18" s="24">
        <f t="shared" si="1"/>
      </c>
      <c r="J18" s="61">
        <f t="shared" si="2"/>
        <v>0</v>
      </c>
      <c r="K18" s="83"/>
      <c r="L18" s="24" t="s">
        <v>12</v>
      </c>
      <c r="M18" s="91"/>
      <c r="N18" s="83"/>
      <c r="O18" s="24" t="s">
        <v>12</v>
      </c>
      <c r="P18" s="91"/>
      <c r="Q18" s="83"/>
      <c r="R18" s="24" t="s">
        <v>12</v>
      </c>
      <c r="S18" s="37"/>
      <c r="T18" s="71"/>
      <c r="U18" s="72"/>
    </row>
    <row r="19" spans="1:21" ht="18" customHeight="1" thickBot="1">
      <c r="A19" s="52">
        <v>18</v>
      </c>
      <c r="B19" s="53" t="s">
        <v>30</v>
      </c>
      <c r="C19" s="102"/>
      <c r="D19" s="33" t="str">
        <f>IF(G11=I11,CONCATENATE("Vainqueur Match ",A11),IF(G11&gt;I11,D11,F11))</f>
        <v>Vainqueur Match 10</v>
      </c>
      <c r="E19" s="33" t="s">
        <v>5</v>
      </c>
      <c r="F19" s="33" t="str">
        <f>IF(Inscriptions_26!F3="  ()",CONCATENATE("Rang ",Inscriptions_26!A3),Inscriptions_26!F3)</f>
        <v>Rang 2</v>
      </c>
      <c r="G19" s="33">
        <f t="shared" si="0"/>
      </c>
      <c r="H19" s="33" t="s">
        <v>12</v>
      </c>
      <c r="I19" s="33">
        <f t="shared" si="1"/>
      </c>
      <c r="J19" s="63">
        <f t="shared" si="2"/>
        <v>0</v>
      </c>
      <c r="K19" s="87"/>
      <c r="L19" s="33" t="s">
        <v>12</v>
      </c>
      <c r="M19" s="95"/>
      <c r="N19" s="87"/>
      <c r="O19" s="33" t="s">
        <v>12</v>
      </c>
      <c r="P19" s="95"/>
      <c r="Q19" s="87"/>
      <c r="R19" s="33" t="s">
        <v>12</v>
      </c>
      <c r="S19" s="54"/>
      <c r="T19" s="77"/>
      <c r="U19" s="78"/>
    </row>
    <row r="20" spans="1:21" ht="18" customHeight="1">
      <c r="A20" s="21">
        <v>19</v>
      </c>
      <c r="B20" s="22" t="s">
        <v>31</v>
      </c>
      <c r="C20" s="100"/>
      <c r="D20" s="23" t="str">
        <f>IF(G3=I3,CONCATENATE("Perdant Match ",A3),IF(G3&lt;I3,D3,F3))</f>
        <v>Perdant Match 2</v>
      </c>
      <c r="E20" s="23" t="s">
        <v>5</v>
      </c>
      <c r="F20" s="23" t="str">
        <f>IF(G4=I4,CONCATENATE("Perdant Match ",A4),IF(G4&lt;I4,D4,F4))</f>
        <v>Perdant Match 3</v>
      </c>
      <c r="G20" s="23">
        <f t="shared" si="0"/>
      </c>
      <c r="H20" s="23" t="s">
        <v>12</v>
      </c>
      <c r="I20" s="23">
        <f t="shared" si="1"/>
      </c>
      <c r="J20" s="60">
        <f t="shared" si="2"/>
        <v>0</v>
      </c>
      <c r="K20" s="85"/>
      <c r="L20" s="23" t="s">
        <v>12</v>
      </c>
      <c r="M20" s="93"/>
      <c r="N20" s="85"/>
      <c r="O20" s="23" t="s">
        <v>12</v>
      </c>
      <c r="P20" s="93"/>
      <c r="Q20" s="85"/>
      <c r="R20" s="23" t="s">
        <v>12</v>
      </c>
      <c r="S20" s="39"/>
      <c r="T20" s="69"/>
      <c r="U20" s="70"/>
    </row>
    <row r="21" spans="1:21" ht="18" customHeight="1" thickBot="1">
      <c r="A21" s="17">
        <v>20</v>
      </c>
      <c r="B21" s="18" t="s">
        <v>31</v>
      </c>
      <c r="C21" s="99"/>
      <c r="D21" s="19" t="str">
        <f>IF(G9=I9,CONCATENATE("Perdant Match ",A9),IF(G9&lt;I9,D9,F9))</f>
        <v>Perdant Match 8</v>
      </c>
      <c r="E21" s="19" t="s">
        <v>5</v>
      </c>
      <c r="F21" s="19" t="str">
        <f>IF(G10=I10,CONCATENATE("Perdant Match ",A10),IF(G10&lt;I10,D10,F10))</f>
        <v>Perdant Match 9</v>
      </c>
      <c r="G21" s="19">
        <f t="shared" si="0"/>
      </c>
      <c r="H21" s="19" t="s">
        <v>12</v>
      </c>
      <c r="I21" s="19">
        <f t="shared" si="1"/>
      </c>
      <c r="J21" s="59">
        <f t="shared" si="2"/>
        <v>0</v>
      </c>
      <c r="K21" s="84"/>
      <c r="L21" s="19" t="s">
        <v>12</v>
      </c>
      <c r="M21" s="92"/>
      <c r="N21" s="84"/>
      <c r="O21" s="19" t="s">
        <v>12</v>
      </c>
      <c r="P21" s="92"/>
      <c r="Q21" s="84"/>
      <c r="R21" s="19" t="s">
        <v>12</v>
      </c>
      <c r="S21" s="38"/>
      <c r="T21" s="67"/>
      <c r="U21" s="68"/>
    </row>
    <row r="22" spans="1:21" ht="18" customHeight="1">
      <c r="A22" s="21">
        <v>21</v>
      </c>
      <c r="B22" s="22" t="s">
        <v>32</v>
      </c>
      <c r="C22" s="100"/>
      <c r="D22" s="23" t="str">
        <f>IF(G11=I11,CONCATENATE("Perdant Match ",A11),IF(G11&lt;I11,D11,F11))</f>
        <v>Perdant Match 10</v>
      </c>
      <c r="E22" s="23" t="s">
        <v>5</v>
      </c>
      <c r="F22" s="23" t="str">
        <f>IF(G12=I12,CONCATENATE("Perdant Match ",A12),IF(G12&lt;I12,D12,F12))</f>
        <v>Perdant Match 11</v>
      </c>
      <c r="G22" s="23">
        <f t="shared" si="0"/>
      </c>
      <c r="H22" s="23" t="s">
        <v>12</v>
      </c>
      <c r="I22" s="23">
        <f t="shared" si="1"/>
      </c>
      <c r="J22" s="60">
        <f t="shared" si="2"/>
        <v>0</v>
      </c>
      <c r="K22" s="85"/>
      <c r="L22" s="23" t="s">
        <v>12</v>
      </c>
      <c r="M22" s="93"/>
      <c r="N22" s="85"/>
      <c r="O22" s="23" t="s">
        <v>12</v>
      </c>
      <c r="P22" s="93"/>
      <c r="Q22" s="85"/>
      <c r="R22" s="23" t="s">
        <v>12</v>
      </c>
      <c r="S22" s="39"/>
      <c r="T22" s="69"/>
      <c r="U22" s="70"/>
    </row>
    <row r="23" spans="1:21" ht="18" customHeight="1">
      <c r="A23" s="26">
        <v>22</v>
      </c>
      <c r="B23" s="104" t="s">
        <v>32</v>
      </c>
      <c r="C23" s="101"/>
      <c r="D23" s="24" t="str">
        <f>IF(G14=I14,CONCATENATE("Perdant Match ",A14),IF(G14&lt;I14,D14,F14))</f>
        <v>Perdant Match 13</v>
      </c>
      <c r="E23" s="24" t="s">
        <v>5</v>
      </c>
      <c r="F23" s="24" t="str">
        <f>IF(G8=I8,CONCATENATE("Perdant Match ",A8),IF(G8&lt;I8,D8,F8))</f>
        <v>Perdant Match 7</v>
      </c>
      <c r="G23" s="24">
        <f t="shared" si="0"/>
      </c>
      <c r="H23" s="24" t="s">
        <v>12</v>
      </c>
      <c r="I23" s="24">
        <f t="shared" si="1"/>
      </c>
      <c r="J23" s="61">
        <f t="shared" si="2"/>
        <v>0</v>
      </c>
      <c r="K23" s="83"/>
      <c r="L23" s="24" t="s">
        <v>12</v>
      </c>
      <c r="M23" s="91"/>
      <c r="N23" s="83"/>
      <c r="O23" s="24" t="s">
        <v>12</v>
      </c>
      <c r="P23" s="91"/>
      <c r="Q23" s="83"/>
      <c r="R23" s="24" t="s">
        <v>12</v>
      </c>
      <c r="S23" s="37"/>
      <c r="T23" s="71"/>
      <c r="U23" s="72"/>
    </row>
    <row r="24" spans="1:21" ht="18" customHeight="1">
      <c r="A24" s="26">
        <v>23</v>
      </c>
      <c r="B24" s="27" t="s">
        <v>32</v>
      </c>
      <c r="C24" s="98"/>
      <c r="D24" s="24" t="str">
        <f>IF(G7=I7,CONCATENATE("Perdant Match ",A7),IF(G7&lt;I7,D7,F7))</f>
        <v>Perdant Match 6</v>
      </c>
      <c r="E24" s="24" t="s">
        <v>5</v>
      </c>
      <c r="F24" s="24" t="str">
        <f>IF(G15=I15,CONCATENATE("Perdant Match ",A15),IF(G15&lt;I15,D15,F15))</f>
        <v>Perdant Match 14</v>
      </c>
      <c r="G24" s="24">
        <f t="shared" si="0"/>
      </c>
      <c r="H24" s="24" t="s">
        <v>12</v>
      </c>
      <c r="I24" s="24">
        <f t="shared" si="1"/>
      </c>
      <c r="J24" s="61">
        <f t="shared" si="2"/>
        <v>0</v>
      </c>
      <c r="K24" s="83"/>
      <c r="L24" s="24" t="s">
        <v>12</v>
      </c>
      <c r="M24" s="91"/>
      <c r="N24" s="83"/>
      <c r="O24" s="24" t="s">
        <v>12</v>
      </c>
      <c r="P24" s="91"/>
      <c r="Q24" s="83"/>
      <c r="R24" s="24" t="s">
        <v>12</v>
      </c>
      <c r="S24" s="37"/>
      <c r="T24" s="71"/>
      <c r="U24" s="72"/>
    </row>
    <row r="25" spans="1:21" ht="18" customHeight="1">
      <c r="A25" s="29">
        <v>24</v>
      </c>
      <c r="B25" s="27" t="s">
        <v>32</v>
      </c>
      <c r="C25" s="98"/>
      <c r="D25" s="24" t="str">
        <f>IF(G6=I6,CONCATENATE("Perdant Match ",A6),IF(G6&lt;I6,D6,F6))</f>
        <v>Perdant Match 5</v>
      </c>
      <c r="E25" s="24" t="s">
        <v>5</v>
      </c>
      <c r="F25" s="24" t="str">
        <f>IF(G16=I16,CONCATENATE("Perdant Match ",A16),IF(G16&lt;I16,D16,F16))</f>
        <v>Perdant Match 15</v>
      </c>
      <c r="G25" s="24">
        <f t="shared" si="0"/>
      </c>
      <c r="H25" s="24" t="s">
        <v>12</v>
      </c>
      <c r="I25" s="24">
        <f t="shared" si="1"/>
      </c>
      <c r="J25" s="61">
        <f t="shared" si="2"/>
        <v>0</v>
      </c>
      <c r="K25" s="83"/>
      <c r="L25" s="24" t="s">
        <v>12</v>
      </c>
      <c r="M25" s="91"/>
      <c r="N25" s="83"/>
      <c r="O25" s="24" t="s">
        <v>12</v>
      </c>
      <c r="P25" s="91"/>
      <c r="Q25" s="83"/>
      <c r="R25" s="24" t="s">
        <v>12</v>
      </c>
      <c r="S25" s="37"/>
      <c r="T25" s="71"/>
      <c r="U25" s="72"/>
    </row>
    <row r="26" spans="1:21" ht="18" customHeight="1">
      <c r="A26" s="52">
        <v>25</v>
      </c>
      <c r="B26" s="53" t="s">
        <v>32</v>
      </c>
      <c r="C26" s="102"/>
      <c r="D26" s="33" t="str">
        <f>IF(G5=I5,CONCATENATE("Perdant Match ",A5),IF(G5&lt;I5,D5,F5))</f>
        <v>Perdant Match 4</v>
      </c>
      <c r="E26" s="24" t="s">
        <v>5</v>
      </c>
      <c r="F26" s="33" t="str">
        <f>IF(G17=I17,CONCATENATE("Perdant Match ",A17),IF(G17&lt;I17,D17,F17))</f>
        <v>Perdant Match 16</v>
      </c>
      <c r="G26" s="24">
        <f t="shared" si="0"/>
      </c>
      <c r="H26" s="24" t="s">
        <v>12</v>
      </c>
      <c r="I26" s="24">
        <f t="shared" si="1"/>
      </c>
      <c r="J26" s="61">
        <f t="shared" si="2"/>
        <v>0</v>
      </c>
      <c r="K26" s="87"/>
      <c r="L26" s="24" t="s">
        <v>12</v>
      </c>
      <c r="M26" s="95"/>
      <c r="N26" s="87"/>
      <c r="O26" s="24" t="s">
        <v>12</v>
      </c>
      <c r="P26" s="95"/>
      <c r="Q26" s="87"/>
      <c r="R26" s="24" t="s">
        <v>12</v>
      </c>
      <c r="S26" s="54"/>
      <c r="T26" s="77"/>
      <c r="U26" s="78"/>
    </row>
    <row r="27" spans="1:21" ht="18" customHeight="1">
      <c r="A27" s="52">
        <v>26</v>
      </c>
      <c r="B27" s="53" t="s">
        <v>32</v>
      </c>
      <c r="C27" s="102"/>
      <c r="D27" s="33" t="str">
        <f>IF(G2=I2,CONCATENATE("Perdant Match ",A2),IF(G2&lt;I2,D2,F2))</f>
        <v>Perdant Match 1</v>
      </c>
      <c r="E27" s="24" t="s">
        <v>5</v>
      </c>
      <c r="F27" s="33" t="str">
        <f>IF(G19=I19,CONCATENATE("Perdant Match ",A19),IF(G19&lt;I19,D19,F19))</f>
        <v>Perdant Match 18</v>
      </c>
      <c r="G27" s="24">
        <f t="shared" si="0"/>
      </c>
      <c r="H27" s="24" t="s">
        <v>12</v>
      </c>
      <c r="I27" s="24">
        <f t="shared" si="1"/>
      </c>
      <c r="J27" s="61">
        <f t="shared" si="2"/>
        <v>0</v>
      </c>
      <c r="K27" s="87"/>
      <c r="L27" s="24" t="s">
        <v>12</v>
      </c>
      <c r="M27" s="95"/>
      <c r="N27" s="87"/>
      <c r="O27" s="24" t="s">
        <v>12</v>
      </c>
      <c r="P27" s="95"/>
      <c r="Q27" s="87"/>
      <c r="R27" s="24" t="s">
        <v>12</v>
      </c>
      <c r="S27" s="54"/>
      <c r="T27" s="77"/>
      <c r="U27" s="78"/>
    </row>
    <row r="28" spans="1:21" ht="18" customHeight="1">
      <c r="A28" s="52">
        <v>27</v>
      </c>
      <c r="B28" s="53" t="s">
        <v>32</v>
      </c>
      <c r="C28" s="102"/>
      <c r="D28" s="33" t="str">
        <f>IF(G20=I20,CONCATENATE("Vainqueur Match ",A20),IF(G20&gt;I20,D20,F20))</f>
        <v>Vainqueur Match 19</v>
      </c>
      <c r="E28" s="24" t="s">
        <v>5</v>
      </c>
      <c r="F28" s="33" t="str">
        <f>IF(G18=I18,CONCATENATE("Perdant Match ",A18),IF(G18&lt;I18,D18,F18))</f>
        <v>Perdant Match 17</v>
      </c>
      <c r="G28" s="24">
        <f t="shared" si="0"/>
      </c>
      <c r="H28" s="24" t="s">
        <v>12</v>
      </c>
      <c r="I28" s="24">
        <f t="shared" si="1"/>
      </c>
      <c r="J28" s="61">
        <f t="shared" si="2"/>
        <v>0</v>
      </c>
      <c r="K28" s="87"/>
      <c r="L28" s="24" t="s">
        <v>12</v>
      </c>
      <c r="M28" s="95"/>
      <c r="N28" s="87"/>
      <c r="O28" s="24" t="s">
        <v>12</v>
      </c>
      <c r="P28" s="95"/>
      <c r="Q28" s="87"/>
      <c r="R28" s="24" t="s">
        <v>12</v>
      </c>
      <c r="S28" s="54"/>
      <c r="T28" s="77"/>
      <c r="U28" s="78"/>
    </row>
    <row r="29" spans="1:21" ht="18" customHeight="1" thickBot="1">
      <c r="A29" s="17">
        <v>28</v>
      </c>
      <c r="B29" s="18" t="s">
        <v>32</v>
      </c>
      <c r="C29" s="99"/>
      <c r="D29" s="19" t="str">
        <f>IF(G21=I21,CONCATENATE("Vainqueur Match ",A21),IF(G21&gt;I21,D21,F21))</f>
        <v>Vainqueur Match 20</v>
      </c>
      <c r="E29" s="19" t="s">
        <v>5</v>
      </c>
      <c r="F29" s="19" t="str">
        <f>IF(G13=I13,CONCATENATE("Perdant Match ",A13),IF(G13&lt;I13,D13,F13))</f>
        <v>Perdant Match 12</v>
      </c>
      <c r="G29" s="19">
        <f t="shared" si="0"/>
      </c>
      <c r="H29" s="19" t="s">
        <v>12</v>
      </c>
      <c r="I29" s="19">
        <f t="shared" si="1"/>
      </c>
      <c r="J29" s="59">
        <f t="shared" si="2"/>
        <v>0</v>
      </c>
      <c r="K29" s="84"/>
      <c r="L29" s="19" t="s">
        <v>12</v>
      </c>
      <c r="M29" s="92"/>
      <c r="N29" s="84"/>
      <c r="O29" s="19" t="s">
        <v>12</v>
      </c>
      <c r="P29" s="92"/>
      <c r="Q29" s="84"/>
      <c r="R29" s="19" t="s">
        <v>12</v>
      </c>
      <c r="S29" s="38"/>
      <c r="T29" s="67"/>
      <c r="U29" s="68"/>
    </row>
    <row r="30" spans="1:21" ht="18" customHeight="1">
      <c r="A30" s="21">
        <v>29</v>
      </c>
      <c r="B30" s="22" t="s">
        <v>33</v>
      </c>
      <c r="C30" s="100"/>
      <c r="D30" s="24" t="str">
        <f>IF(G12=I12,CONCATENATE("Vainqueur Match ",A12),IF(G12&gt;I12,D12,F12))</f>
        <v>Vainqueur Match 11</v>
      </c>
      <c r="E30" s="24" t="s">
        <v>5</v>
      </c>
      <c r="F30" s="23" t="str">
        <f>IF(G13=I13,CONCATENATE("Vainqueur Match ",A13),IF(G13&gt;I13,D13,F13))</f>
        <v>Vainqueur Match 12</v>
      </c>
      <c r="G30" s="23">
        <f t="shared" si="0"/>
      </c>
      <c r="H30" s="23" t="s">
        <v>12</v>
      </c>
      <c r="I30" s="23">
        <f t="shared" si="1"/>
      </c>
      <c r="J30" s="60">
        <f t="shared" si="2"/>
        <v>0</v>
      </c>
      <c r="K30" s="85"/>
      <c r="L30" s="24" t="s">
        <v>12</v>
      </c>
      <c r="M30" s="93"/>
      <c r="N30" s="85"/>
      <c r="O30" s="24" t="s">
        <v>12</v>
      </c>
      <c r="P30" s="93"/>
      <c r="Q30" s="85"/>
      <c r="R30" s="24" t="s">
        <v>12</v>
      </c>
      <c r="S30" s="39"/>
      <c r="T30" s="69"/>
      <c r="U30" s="70"/>
    </row>
    <row r="31" spans="1:21" ht="18" customHeight="1">
      <c r="A31" s="29">
        <v>30</v>
      </c>
      <c r="B31" s="27" t="s">
        <v>33</v>
      </c>
      <c r="C31" s="98"/>
      <c r="D31" s="24" t="str">
        <f>IF(G14=I14,CONCATENATE("Vainqueur Match ",A14),IF(G14&gt;I14,D14,F14))</f>
        <v>Vainqueur Match 13</v>
      </c>
      <c r="E31" s="24" t="s">
        <v>5</v>
      </c>
      <c r="F31" s="24" t="str">
        <f>IF(G15=I15,CONCATENATE("Vainqueur Match ",A15),IF(G15&gt;I15,D15,F15))</f>
        <v>Vainqueur Match 14</v>
      </c>
      <c r="G31" s="24">
        <f t="shared" si="0"/>
      </c>
      <c r="H31" s="24" t="s">
        <v>12</v>
      </c>
      <c r="I31" s="24">
        <f t="shared" si="1"/>
      </c>
      <c r="J31" s="61">
        <f t="shared" si="2"/>
        <v>0</v>
      </c>
      <c r="K31" s="83"/>
      <c r="L31" s="24" t="s">
        <v>12</v>
      </c>
      <c r="M31" s="91"/>
      <c r="N31" s="83"/>
      <c r="O31" s="24" t="s">
        <v>12</v>
      </c>
      <c r="P31" s="91"/>
      <c r="Q31" s="83"/>
      <c r="R31" s="24" t="s">
        <v>12</v>
      </c>
      <c r="S31" s="37"/>
      <c r="T31" s="71"/>
      <c r="U31" s="72"/>
    </row>
    <row r="32" spans="1:21" ht="18" customHeight="1">
      <c r="A32" s="29">
        <v>31</v>
      </c>
      <c r="B32" s="27" t="s">
        <v>33</v>
      </c>
      <c r="C32" s="98"/>
      <c r="D32" s="24" t="str">
        <f>IF(G16=I16,CONCATENATE("Vainqueur Match ",A16),IF(G16&gt;I16,D16,F16))</f>
        <v>Vainqueur Match 15</v>
      </c>
      <c r="E32" s="24" t="s">
        <v>5</v>
      </c>
      <c r="F32" s="24" t="str">
        <f>IF(G17=I17,CONCATENATE("Vainqueur Match ",A17),IF(G17&gt;I17,D17,F17))</f>
        <v>Vainqueur Match 16</v>
      </c>
      <c r="G32" s="24">
        <f t="shared" si="0"/>
      </c>
      <c r="H32" s="24" t="s">
        <v>12</v>
      </c>
      <c r="I32" s="24">
        <f t="shared" si="1"/>
      </c>
      <c r="J32" s="61">
        <f t="shared" si="2"/>
        <v>0</v>
      </c>
      <c r="K32" s="83"/>
      <c r="L32" s="24" t="s">
        <v>12</v>
      </c>
      <c r="M32" s="91"/>
      <c r="N32" s="83"/>
      <c r="O32" s="24" t="s">
        <v>12</v>
      </c>
      <c r="P32" s="91"/>
      <c r="Q32" s="83"/>
      <c r="R32" s="24" t="s">
        <v>12</v>
      </c>
      <c r="S32" s="37"/>
      <c r="T32" s="71"/>
      <c r="U32" s="72"/>
    </row>
    <row r="33" spans="1:21" ht="18" customHeight="1" thickBot="1">
      <c r="A33" s="17">
        <v>32</v>
      </c>
      <c r="B33" s="18" t="s">
        <v>33</v>
      </c>
      <c r="C33" s="99"/>
      <c r="D33" s="19" t="str">
        <f>IF(G18=I18,CONCATENATE("Vainqueur Match ",A18),IF(G18&gt;I18,D18,F18))</f>
        <v>Vainqueur Match 17</v>
      </c>
      <c r="E33" s="19" t="s">
        <v>5</v>
      </c>
      <c r="F33" s="19" t="str">
        <f>IF(G19=I19,CONCATENATE("Vainqueur Match ",A19),IF(G19&gt;I19,D19,F19))</f>
        <v>Vainqueur Match 18</v>
      </c>
      <c r="G33" s="19">
        <f t="shared" si="0"/>
      </c>
      <c r="H33" s="19" t="s">
        <v>12</v>
      </c>
      <c r="I33" s="19">
        <f t="shared" si="1"/>
      </c>
      <c r="J33" s="59">
        <f t="shared" si="2"/>
        <v>0</v>
      </c>
      <c r="K33" s="84"/>
      <c r="L33" s="19" t="s">
        <v>12</v>
      </c>
      <c r="M33" s="92"/>
      <c r="N33" s="84"/>
      <c r="O33" s="19" t="s">
        <v>12</v>
      </c>
      <c r="P33" s="92"/>
      <c r="Q33" s="84"/>
      <c r="R33" s="19" t="s">
        <v>12</v>
      </c>
      <c r="S33" s="38"/>
      <c r="T33" s="67"/>
      <c r="U33" s="68"/>
    </row>
    <row r="34" spans="1:21" ht="18" customHeight="1">
      <c r="A34" s="111">
        <v>33</v>
      </c>
      <c r="B34" s="112" t="s">
        <v>129</v>
      </c>
      <c r="C34" s="113"/>
      <c r="D34" s="114" t="str">
        <f>IF(G29=I29,CONCATENATE("Perdant Match ",A29),IF(G29&lt;I29,D29,F29))</f>
        <v>Perdant Match 28</v>
      </c>
      <c r="E34" s="114" t="s">
        <v>5</v>
      </c>
      <c r="F34" s="114" t="str">
        <f>IF(G22=I22,CONCATENATE("Perdant Match ",A22),IF(G22&lt;I22,D22,F22))</f>
        <v>Perdant Match 21</v>
      </c>
      <c r="G34" s="114">
        <f aca="true" t="shared" si="3" ref="G34:G53">IF(K34=M34,"",SUM(IF(K34&gt;M34,1,0),IF(N34&gt;P34,1,0),IF(Q34&lt;=S34,0,1)))</f>
      </c>
      <c r="H34" s="114" t="s">
        <v>12</v>
      </c>
      <c r="I34" s="114">
        <f aca="true" t="shared" si="4" ref="I34:I53">IF(K34=M34,"",SUM(IF(K34&lt;M34,1,0),IF(N34&lt;P34,1,0),IF(Q34&gt;=S34,0,1)))</f>
      </c>
      <c r="J34" s="115">
        <f aca="true" t="shared" si="5" ref="J34:J53">SUM(U34-T34)</f>
        <v>0</v>
      </c>
      <c r="K34" s="116"/>
      <c r="L34" s="114" t="s">
        <v>12</v>
      </c>
      <c r="M34" s="117"/>
      <c r="N34" s="116"/>
      <c r="O34" s="114" t="s">
        <v>12</v>
      </c>
      <c r="P34" s="117"/>
      <c r="Q34" s="116"/>
      <c r="R34" s="114" t="s">
        <v>12</v>
      </c>
      <c r="S34" s="117"/>
      <c r="T34" s="118"/>
      <c r="U34" s="119"/>
    </row>
    <row r="35" spans="1:21" ht="18" customHeight="1">
      <c r="A35" s="29">
        <v>34</v>
      </c>
      <c r="B35" s="27" t="s">
        <v>129</v>
      </c>
      <c r="C35" s="98"/>
      <c r="D35" s="24" t="str">
        <f>IF(G24=I24,CONCATENATE("Perdant Match ",A24),IF(G24&lt;I24,D24,F24))</f>
        <v>Perdant Match 23</v>
      </c>
      <c r="E35" s="24" t="s">
        <v>5</v>
      </c>
      <c r="F35" s="24" t="str">
        <f>IF(G23=I23,CONCATENATE("Perdant Match ",A23),IF(G23&lt;I23,D23,F23))</f>
        <v>Perdant Match 22</v>
      </c>
      <c r="G35" s="24">
        <f t="shared" si="3"/>
      </c>
      <c r="H35" s="24" t="s">
        <v>12</v>
      </c>
      <c r="I35" s="24">
        <f t="shared" si="4"/>
      </c>
      <c r="J35" s="61">
        <f t="shared" si="5"/>
        <v>0</v>
      </c>
      <c r="K35" s="83"/>
      <c r="L35" s="24" t="s">
        <v>12</v>
      </c>
      <c r="M35" s="91"/>
      <c r="N35" s="83"/>
      <c r="O35" s="24" t="s">
        <v>12</v>
      </c>
      <c r="P35" s="91"/>
      <c r="Q35" s="83"/>
      <c r="R35" s="24" t="s">
        <v>12</v>
      </c>
      <c r="S35" s="91"/>
      <c r="T35" s="71"/>
      <c r="U35" s="72"/>
    </row>
    <row r="36" spans="1:21" ht="18" customHeight="1">
      <c r="A36" s="108">
        <v>35</v>
      </c>
      <c r="B36" s="109" t="s">
        <v>129</v>
      </c>
      <c r="C36" s="110"/>
      <c r="D36" s="28" t="str">
        <f>IF(G26=I26,CONCATENATE("Perdant Match ",A26),IF(G26&lt;I26,D26,F26))</f>
        <v>Perdant Match 25</v>
      </c>
      <c r="E36" s="28" t="s">
        <v>5</v>
      </c>
      <c r="F36" s="28" t="str">
        <f>IF(G25=I25,CONCATENATE("Perdant Match ",A25),IF(G25&lt;I25,D25,F25))</f>
        <v>Perdant Match 24</v>
      </c>
      <c r="G36" s="28">
        <f t="shared" si="3"/>
      </c>
      <c r="H36" s="28" t="s">
        <v>12</v>
      </c>
      <c r="I36" s="28">
        <f t="shared" si="4"/>
      </c>
      <c r="J36" s="62">
        <f t="shared" si="5"/>
        <v>0</v>
      </c>
      <c r="K36" s="86"/>
      <c r="L36" s="28" t="s">
        <v>12</v>
      </c>
      <c r="M36" s="94"/>
      <c r="N36" s="86"/>
      <c r="O36" s="28" t="s">
        <v>12</v>
      </c>
      <c r="P36" s="94"/>
      <c r="Q36" s="86"/>
      <c r="R36" s="28" t="s">
        <v>12</v>
      </c>
      <c r="S36" s="94"/>
      <c r="T36" s="75"/>
      <c r="U36" s="76"/>
    </row>
    <row r="37" spans="1:21" ht="18" customHeight="1" thickBot="1">
      <c r="A37" s="17">
        <v>36</v>
      </c>
      <c r="B37" s="18" t="s">
        <v>129</v>
      </c>
      <c r="C37" s="99"/>
      <c r="D37" s="19" t="str">
        <f>IF(G27=I27,CONCATENATE("Perdant Match ",A27),IF(G27&lt;I27,D27,F27))</f>
        <v>Perdant Match 26</v>
      </c>
      <c r="E37" s="19" t="s">
        <v>5</v>
      </c>
      <c r="F37" s="19" t="str">
        <f>IF(G28=I28,CONCATENATE("Perdant Match ",A28),IF(G28&lt;I28,D28,F28))</f>
        <v>Perdant Match 27</v>
      </c>
      <c r="G37" s="19">
        <f t="shared" si="3"/>
      </c>
      <c r="H37" s="19" t="s">
        <v>12</v>
      </c>
      <c r="I37" s="19">
        <f t="shared" si="4"/>
      </c>
      <c r="J37" s="59">
        <f t="shared" si="5"/>
        <v>0</v>
      </c>
      <c r="K37" s="84"/>
      <c r="L37" s="19" t="s">
        <v>12</v>
      </c>
      <c r="M37" s="92"/>
      <c r="N37" s="84"/>
      <c r="O37" s="19" t="s">
        <v>12</v>
      </c>
      <c r="P37" s="92"/>
      <c r="Q37" s="84"/>
      <c r="R37" s="19" t="s">
        <v>12</v>
      </c>
      <c r="S37" s="92"/>
      <c r="T37" s="67"/>
      <c r="U37" s="68"/>
    </row>
    <row r="38" spans="1:21" ht="18" customHeight="1">
      <c r="A38" s="26">
        <v>37</v>
      </c>
      <c r="B38" s="104" t="s">
        <v>120</v>
      </c>
      <c r="C38" s="101"/>
      <c r="D38" s="28" t="str">
        <f>IF(G27=I27,CONCATENATE("Vainqueur Match ",A27),IF(G27&gt;I27,D27,F27))</f>
        <v>Vainqueur Match 26</v>
      </c>
      <c r="E38" s="28" t="s">
        <v>5</v>
      </c>
      <c r="F38" s="28" t="str">
        <f>IF(G28=I28,CONCATENATE("Vainqueur Match ",A28),IF(G28&gt;I28,D28,F28))</f>
        <v>Vainqueur Match 27</v>
      </c>
      <c r="G38" s="28">
        <f t="shared" si="3"/>
      </c>
      <c r="H38" s="28" t="s">
        <v>12</v>
      </c>
      <c r="I38" s="28">
        <f t="shared" si="4"/>
      </c>
      <c r="J38" s="62">
        <f t="shared" si="5"/>
        <v>0</v>
      </c>
      <c r="K38" s="86"/>
      <c r="L38" s="28" t="s">
        <v>12</v>
      </c>
      <c r="M38" s="94"/>
      <c r="N38" s="86"/>
      <c r="O38" s="28" t="s">
        <v>12</v>
      </c>
      <c r="P38" s="94"/>
      <c r="Q38" s="86"/>
      <c r="R38" s="28" t="s">
        <v>12</v>
      </c>
      <c r="S38" s="40"/>
      <c r="T38" s="75"/>
      <c r="U38" s="76"/>
    </row>
    <row r="39" spans="1:21" ht="18" customHeight="1">
      <c r="A39" s="29">
        <v>38</v>
      </c>
      <c r="B39" s="27" t="s">
        <v>120</v>
      </c>
      <c r="C39" s="98"/>
      <c r="D39" s="24" t="str">
        <f>IF(G26=I26,CONCATENATE("Vainqueur Match ",A26),IF(G26&gt;I26,D26,F26))</f>
        <v>Vainqueur Match 25</v>
      </c>
      <c r="E39" s="24" t="s">
        <v>5</v>
      </c>
      <c r="F39" s="24" t="str">
        <f>IF(G25=I25,CONCATENATE("Vainqueur Match ",A25),IF(G25&gt;I25,D25,F25))</f>
        <v>Vainqueur Match 24</v>
      </c>
      <c r="G39" s="24">
        <f t="shared" si="3"/>
      </c>
      <c r="H39" s="24" t="s">
        <v>12</v>
      </c>
      <c r="I39" s="24">
        <f t="shared" si="4"/>
      </c>
      <c r="J39" s="61">
        <f t="shared" si="5"/>
        <v>0</v>
      </c>
      <c r="K39" s="83"/>
      <c r="L39" s="24" t="s">
        <v>12</v>
      </c>
      <c r="M39" s="91"/>
      <c r="N39" s="83"/>
      <c r="O39" s="24" t="s">
        <v>12</v>
      </c>
      <c r="P39" s="91"/>
      <c r="Q39" s="83"/>
      <c r="R39" s="24" t="s">
        <v>12</v>
      </c>
      <c r="S39" s="37"/>
      <c r="T39" s="71"/>
      <c r="U39" s="72"/>
    </row>
    <row r="40" spans="1:21" ht="18" customHeight="1">
      <c r="A40" s="29">
        <v>39</v>
      </c>
      <c r="B40" s="27" t="s">
        <v>120</v>
      </c>
      <c r="C40" s="98"/>
      <c r="D40" s="24" t="str">
        <f>IF(G24=I24,CONCATENATE("Vainqueur Match ",A24),IF(G24&gt;I24,D24,F24))</f>
        <v>Vainqueur Match 23</v>
      </c>
      <c r="E40" s="24" t="s">
        <v>5</v>
      </c>
      <c r="F40" s="24" t="str">
        <f>IF(G23=I23,CONCATENATE("Vainqueur Match ",A23),IF(G23&gt;I23,D23,F23))</f>
        <v>Vainqueur Match 22</v>
      </c>
      <c r="G40" s="24">
        <f t="shared" si="3"/>
      </c>
      <c r="H40" s="24" t="s">
        <v>12</v>
      </c>
      <c r="I40" s="24">
        <f t="shared" si="4"/>
      </c>
      <c r="J40" s="61">
        <f t="shared" si="5"/>
        <v>0</v>
      </c>
      <c r="K40" s="83"/>
      <c r="L40" s="24" t="s">
        <v>12</v>
      </c>
      <c r="M40" s="91"/>
      <c r="N40" s="83"/>
      <c r="O40" s="24" t="s">
        <v>12</v>
      </c>
      <c r="P40" s="91"/>
      <c r="Q40" s="83"/>
      <c r="R40" s="24" t="s">
        <v>12</v>
      </c>
      <c r="S40" s="37"/>
      <c r="T40" s="71"/>
      <c r="U40" s="72"/>
    </row>
    <row r="41" spans="1:21" ht="18" customHeight="1" thickBot="1">
      <c r="A41" s="17">
        <v>40</v>
      </c>
      <c r="B41" s="18" t="s">
        <v>120</v>
      </c>
      <c r="C41" s="99"/>
      <c r="D41" s="19" t="str">
        <f>IF(G29=I29,CONCATENATE("Vainqueur Match ",A29),IF(G29&gt;I29,D29,F29))</f>
        <v>Vainqueur Match 28</v>
      </c>
      <c r="E41" s="19" t="s">
        <v>5</v>
      </c>
      <c r="F41" s="19" t="str">
        <f>IF(G22=I22,CONCATENATE("Vainqueur Match ",A22),IF(G22&gt;I22,D22,F22))</f>
        <v>Vainqueur Match 21</v>
      </c>
      <c r="G41" s="19">
        <f t="shared" si="3"/>
      </c>
      <c r="H41" s="19" t="s">
        <v>12</v>
      </c>
      <c r="I41" s="19">
        <f t="shared" si="4"/>
      </c>
      <c r="J41" s="59">
        <f t="shared" si="5"/>
        <v>0</v>
      </c>
      <c r="K41" s="84"/>
      <c r="L41" s="19" t="s">
        <v>12</v>
      </c>
      <c r="M41" s="92"/>
      <c r="N41" s="84"/>
      <c r="O41" s="19" t="s">
        <v>12</v>
      </c>
      <c r="P41" s="92"/>
      <c r="Q41" s="84"/>
      <c r="R41" s="19" t="s">
        <v>12</v>
      </c>
      <c r="S41" s="38"/>
      <c r="T41" s="67"/>
      <c r="U41" s="68"/>
    </row>
    <row r="42" spans="1:21" ht="18" customHeight="1">
      <c r="A42" s="21">
        <v>41</v>
      </c>
      <c r="B42" s="22" t="s">
        <v>129</v>
      </c>
      <c r="C42" s="100"/>
      <c r="D42" s="23" t="str">
        <f>IF(G34=I34,CONCATENATE("Perdant Match ",A34),IF(G34&lt;I34,D34,F34))</f>
        <v>Perdant Match 33</v>
      </c>
      <c r="E42" s="23" t="s">
        <v>5</v>
      </c>
      <c r="F42" s="23" t="str">
        <f>IF(G35=I35,CONCATENATE("Perdant Match ",A35),IF(G35&lt;I35,D35,F35))</f>
        <v>Perdant Match 34</v>
      </c>
      <c r="G42" s="23">
        <f t="shared" si="3"/>
      </c>
      <c r="H42" s="23" t="s">
        <v>12</v>
      </c>
      <c r="I42" s="23">
        <f t="shared" si="4"/>
      </c>
      <c r="J42" s="60">
        <f t="shared" si="5"/>
        <v>0</v>
      </c>
      <c r="K42" s="85"/>
      <c r="L42" s="23" t="s">
        <v>12</v>
      </c>
      <c r="M42" s="93"/>
      <c r="N42" s="85"/>
      <c r="O42" s="23" t="s">
        <v>12</v>
      </c>
      <c r="P42" s="93"/>
      <c r="Q42" s="85"/>
      <c r="R42" s="23" t="s">
        <v>12</v>
      </c>
      <c r="S42" s="39"/>
      <c r="T42" s="69"/>
      <c r="U42" s="70"/>
    </row>
    <row r="43" spans="1:21" ht="18" customHeight="1" thickBot="1">
      <c r="A43" s="17">
        <v>42</v>
      </c>
      <c r="B43" s="18" t="s">
        <v>129</v>
      </c>
      <c r="C43" s="99"/>
      <c r="D43" s="19" t="str">
        <f>IF(G36=I36,CONCATENATE("Perdant Match ",A36),IF(G36&lt;I36,D36,F36))</f>
        <v>Perdant Match 35</v>
      </c>
      <c r="E43" s="19" t="s">
        <v>5</v>
      </c>
      <c r="F43" s="19" t="str">
        <f>IF(G37=I37,CONCATENATE("Perdant Match ",A37),IF(G37&lt;I37,D37,F37))</f>
        <v>Perdant Match 36</v>
      </c>
      <c r="G43" s="19">
        <f t="shared" si="3"/>
      </c>
      <c r="H43" s="19" t="s">
        <v>12</v>
      </c>
      <c r="I43" s="19">
        <f t="shared" si="4"/>
      </c>
      <c r="J43" s="59">
        <f t="shared" si="5"/>
        <v>0</v>
      </c>
      <c r="K43" s="84"/>
      <c r="L43" s="19" t="s">
        <v>12</v>
      </c>
      <c r="M43" s="92"/>
      <c r="N43" s="84"/>
      <c r="O43" s="19" t="s">
        <v>12</v>
      </c>
      <c r="P43" s="92"/>
      <c r="Q43" s="84"/>
      <c r="R43" s="19" t="s">
        <v>12</v>
      </c>
      <c r="S43" s="38"/>
      <c r="T43" s="67"/>
      <c r="U43" s="68"/>
    </row>
    <row r="44" spans="1:21" ht="18" customHeight="1">
      <c r="A44" s="21">
        <v>43</v>
      </c>
      <c r="B44" s="22" t="s">
        <v>130</v>
      </c>
      <c r="C44" s="100"/>
      <c r="D44" s="23" t="str">
        <f>IF(G37=I37,CONCATENATE("Vainqueur Match ",A37),IF(G37&gt;I37,D37,F37))</f>
        <v>Vainqueur Match 36</v>
      </c>
      <c r="E44" s="23" t="s">
        <v>5</v>
      </c>
      <c r="F44" s="23" t="str">
        <f>IF(G36=I36,CONCATENATE("Vainqueur Match ",A36),IF(G36&gt;I36,D36,F36))</f>
        <v>Vainqueur Match 35</v>
      </c>
      <c r="G44" s="23">
        <f t="shared" si="3"/>
      </c>
      <c r="H44" s="23" t="s">
        <v>12</v>
      </c>
      <c r="I44" s="23">
        <f t="shared" si="4"/>
      </c>
      <c r="J44" s="60">
        <f t="shared" si="5"/>
        <v>0</v>
      </c>
      <c r="K44" s="85"/>
      <c r="L44" s="23" t="s">
        <v>12</v>
      </c>
      <c r="M44" s="93"/>
      <c r="N44" s="85"/>
      <c r="O44" s="23" t="s">
        <v>12</v>
      </c>
      <c r="P44" s="93"/>
      <c r="Q44" s="85"/>
      <c r="R44" s="23" t="s">
        <v>12</v>
      </c>
      <c r="S44" s="39"/>
      <c r="T44" s="69"/>
      <c r="U44" s="70"/>
    </row>
    <row r="45" spans="1:21" ht="18" customHeight="1" thickBot="1">
      <c r="A45" s="17">
        <v>44</v>
      </c>
      <c r="B45" s="18" t="s">
        <v>130</v>
      </c>
      <c r="C45" s="99"/>
      <c r="D45" s="19" t="str">
        <f>IF(G35=I35,CONCATENATE("Vainqueur Match ",A35),IF(G35&gt;I35,D35,F35))</f>
        <v>Vainqueur Match 34</v>
      </c>
      <c r="E45" s="19" t="s">
        <v>5</v>
      </c>
      <c r="F45" s="19" t="str">
        <f>IF(G34=I34,CONCATENATE("Vainqueur Match ",A34),IF(G34&gt;I34,D34,F34))</f>
        <v>Vainqueur Match 33</v>
      </c>
      <c r="G45" s="19">
        <f t="shared" si="3"/>
      </c>
      <c r="H45" s="19" t="s">
        <v>12</v>
      </c>
      <c r="I45" s="19">
        <f t="shared" si="4"/>
      </c>
      <c r="J45" s="59">
        <f t="shared" si="5"/>
        <v>0</v>
      </c>
      <c r="K45" s="84"/>
      <c r="L45" s="19" t="s">
        <v>12</v>
      </c>
      <c r="M45" s="92"/>
      <c r="N45" s="84"/>
      <c r="O45" s="19" t="s">
        <v>12</v>
      </c>
      <c r="P45" s="92"/>
      <c r="Q45" s="84"/>
      <c r="R45" s="19" t="s">
        <v>12</v>
      </c>
      <c r="S45" s="38"/>
      <c r="T45" s="67"/>
      <c r="U45" s="68"/>
    </row>
    <row r="46" spans="1:21" ht="18" customHeight="1">
      <c r="A46" s="21">
        <v>45</v>
      </c>
      <c r="B46" s="22" t="s">
        <v>121</v>
      </c>
      <c r="C46" s="100"/>
      <c r="D46" s="23" t="str">
        <f>IF(G38=I38,CONCATENATE("Vainqueur Match ",A38),IF(G38&gt;I38,D38,F38))</f>
        <v>Vainqueur Match 37</v>
      </c>
      <c r="E46" s="23" t="s">
        <v>5</v>
      </c>
      <c r="F46" s="23" t="str">
        <f>IF(G31=I31,CONCATENATE("Perdant Match ",A31),IF(G31&lt;I31,D31,F31))</f>
        <v>Perdant Match 30</v>
      </c>
      <c r="G46" s="23">
        <f t="shared" si="3"/>
      </c>
      <c r="H46" s="23" t="s">
        <v>12</v>
      </c>
      <c r="I46" s="23">
        <f t="shared" si="4"/>
      </c>
      <c r="J46" s="60">
        <f t="shared" si="5"/>
        <v>0</v>
      </c>
      <c r="K46" s="85"/>
      <c r="L46" s="23" t="s">
        <v>12</v>
      </c>
      <c r="M46" s="93"/>
      <c r="N46" s="85"/>
      <c r="O46" s="23" t="s">
        <v>12</v>
      </c>
      <c r="P46" s="93"/>
      <c r="Q46" s="85"/>
      <c r="R46" s="23" t="s">
        <v>12</v>
      </c>
      <c r="S46" s="39"/>
      <c r="T46" s="69"/>
      <c r="U46" s="70"/>
    </row>
    <row r="47" spans="1:21" ht="18" customHeight="1">
      <c r="A47" s="29">
        <v>46</v>
      </c>
      <c r="B47" s="27" t="s">
        <v>121</v>
      </c>
      <c r="C47" s="98"/>
      <c r="D47" s="24" t="str">
        <f>IF(G39=I39,CONCATENATE("Vainqueur Match ",A39),IF(G39&gt;I39,D39,F39))</f>
        <v>Vainqueur Match 38</v>
      </c>
      <c r="E47" s="24" t="s">
        <v>5</v>
      </c>
      <c r="F47" s="24" t="str">
        <f>IF(G30=I30,CONCATENATE("Perdant Match ",A30),IF(G30&lt;I30,D30,F30))</f>
        <v>Perdant Match 29</v>
      </c>
      <c r="G47" s="24">
        <f t="shared" si="3"/>
      </c>
      <c r="H47" s="24" t="s">
        <v>12</v>
      </c>
      <c r="I47" s="24">
        <f t="shared" si="4"/>
      </c>
      <c r="J47" s="61">
        <f t="shared" si="5"/>
        <v>0</v>
      </c>
      <c r="K47" s="83"/>
      <c r="L47" s="24" t="s">
        <v>12</v>
      </c>
      <c r="M47" s="91"/>
      <c r="N47" s="83"/>
      <c r="O47" s="24" t="s">
        <v>12</v>
      </c>
      <c r="P47" s="91"/>
      <c r="Q47" s="83"/>
      <c r="R47" s="24" t="s">
        <v>12</v>
      </c>
      <c r="S47" s="37"/>
      <c r="T47" s="71"/>
      <c r="U47" s="72"/>
    </row>
    <row r="48" spans="1:21" ht="18" customHeight="1">
      <c r="A48" s="29">
        <v>47</v>
      </c>
      <c r="B48" s="27" t="s">
        <v>121</v>
      </c>
      <c r="C48" s="98"/>
      <c r="D48" s="24" t="str">
        <f>IF(G40=I40,CONCATENATE("Vainqueur Match ",A40),IF(G40&gt;I40,D40,F40))</f>
        <v>Vainqueur Match 39</v>
      </c>
      <c r="E48" s="24" t="s">
        <v>5</v>
      </c>
      <c r="F48" s="24" t="str">
        <f>IF(G33=I33,CONCATENATE("Perdant Match ",A33),IF(G33&lt;I33,D33,F33))</f>
        <v>Perdant Match 32</v>
      </c>
      <c r="G48" s="24">
        <f t="shared" si="3"/>
      </c>
      <c r="H48" s="24" t="s">
        <v>12</v>
      </c>
      <c r="I48" s="24">
        <f t="shared" si="4"/>
      </c>
      <c r="J48" s="61">
        <f t="shared" si="5"/>
        <v>0</v>
      </c>
      <c r="K48" s="83"/>
      <c r="L48" s="24" t="s">
        <v>12</v>
      </c>
      <c r="M48" s="91"/>
      <c r="N48" s="83"/>
      <c r="O48" s="24" t="s">
        <v>12</v>
      </c>
      <c r="P48" s="91"/>
      <c r="Q48" s="83"/>
      <c r="R48" s="24" t="s">
        <v>12</v>
      </c>
      <c r="S48" s="37"/>
      <c r="T48" s="71"/>
      <c r="U48" s="72"/>
    </row>
    <row r="49" spans="1:21" ht="18" customHeight="1" thickBot="1">
      <c r="A49" s="17">
        <v>48</v>
      </c>
      <c r="B49" s="18" t="s">
        <v>121</v>
      </c>
      <c r="C49" s="99"/>
      <c r="D49" s="19" t="str">
        <f>IF(G41=I41,CONCATENATE("Vainqueur Match ",A41),IF(G41&gt;I41,D41,F41))</f>
        <v>Vainqueur Match 40</v>
      </c>
      <c r="E49" s="19" t="s">
        <v>5</v>
      </c>
      <c r="F49" s="19" t="str">
        <f>IF(G32=I32,CONCATENATE("Perdant Match ",A32),IF(G32&lt;I32,D32,F32))</f>
        <v>Perdant Match 31</v>
      </c>
      <c r="G49" s="19">
        <f t="shared" si="3"/>
      </c>
      <c r="H49" s="19" t="s">
        <v>12</v>
      </c>
      <c r="I49" s="19">
        <f t="shared" si="4"/>
      </c>
      <c r="J49" s="59">
        <f t="shared" si="5"/>
        <v>0</v>
      </c>
      <c r="K49" s="84"/>
      <c r="L49" s="19" t="s">
        <v>12</v>
      </c>
      <c r="M49" s="92"/>
      <c r="N49" s="84"/>
      <c r="O49" s="19" t="s">
        <v>12</v>
      </c>
      <c r="P49" s="92"/>
      <c r="Q49" s="84"/>
      <c r="R49" s="19" t="s">
        <v>12</v>
      </c>
      <c r="S49" s="38"/>
      <c r="T49" s="67"/>
      <c r="U49" s="68"/>
    </row>
    <row r="50" spans="1:21" ht="18" customHeight="1">
      <c r="A50" s="120">
        <v>49</v>
      </c>
      <c r="B50" s="22" t="s">
        <v>130</v>
      </c>
      <c r="C50" s="100"/>
      <c r="D50" s="23" t="str">
        <f>IF(G44=I44,CONCATENATE("Perdant Match ",A44),IF(G44&lt;I44,D44,F44))</f>
        <v>Perdant Match 43</v>
      </c>
      <c r="E50" s="23" t="s">
        <v>5</v>
      </c>
      <c r="F50" s="23" t="str">
        <f>IF(G42=I42,CONCATENATE("Vainqueur Match ",A42),IF(G42&gt;I42,D42,F42))</f>
        <v>Vainqueur Match 41</v>
      </c>
      <c r="G50" s="23">
        <f t="shared" si="3"/>
      </c>
      <c r="H50" s="23" t="s">
        <v>12</v>
      </c>
      <c r="I50" s="23">
        <f t="shared" si="4"/>
      </c>
      <c r="J50" s="60">
        <f t="shared" si="5"/>
        <v>0</v>
      </c>
      <c r="K50" s="85"/>
      <c r="L50" s="23" t="s">
        <v>12</v>
      </c>
      <c r="M50" s="93"/>
      <c r="N50" s="85"/>
      <c r="O50" s="23" t="s">
        <v>12</v>
      </c>
      <c r="P50" s="93"/>
      <c r="Q50" s="85"/>
      <c r="R50" s="23" t="s">
        <v>12</v>
      </c>
      <c r="S50" s="39"/>
      <c r="T50" s="69"/>
      <c r="U50" s="70"/>
    </row>
    <row r="51" spans="1:21" ht="18" customHeight="1" thickBot="1">
      <c r="A51" s="121">
        <v>50</v>
      </c>
      <c r="B51" s="18" t="s">
        <v>130</v>
      </c>
      <c r="C51" s="99"/>
      <c r="D51" s="19" t="str">
        <f>IF(G45=I45,CONCATENATE("Perdant Match ",A45),IF(G45&lt;I45,D45,F45))</f>
        <v>Perdant Match 44</v>
      </c>
      <c r="E51" s="19" t="s">
        <v>5</v>
      </c>
      <c r="F51" s="19" t="str">
        <f>IF(G43=I43,CONCATENATE("Vainqueur Match ",A43),IF(G43&gt;I43,D43,F43))</f>
        <v>Vainqueur Match 42</v>
      </c>
      <c r="G51" s="19">
        <f t="shared" si="3"/>
      </c>
      <c r="H51" s="19" t="s">
        <v>12</v>
      </c>
      <c r="I51" s="19">
        <f t="shared" si="4"/>
      </c>
      <c r="J51" s="59">
        <f t="shared" si="5"/>
        <v>0</v>
      </c>
      <c r="K51" s="84"/>
      <c r="L51" s="19" t="s">
        <v>12</v>
      </c>
      <c r="M51" s="92"/>
      <c r="N51" s="84"/>
      <c r="O51" s="19" t="s">
        <v>12</v>
      </c>
      <c r="P51" s="92"/>
      <c r="Q51" s="84"/>
      <c r="R51" s="19" t="s">
        <v>12</v>
      </c>
      <c r="S51" s="38"/>
      <c r="T51" s="67"/>
      <c r="U51" s="68"/>
    </row>
    <row r="52" spans="1:21" ht="18" customHeight="1">
      <c r="A52" s="21">
        <v>51</v>
      </c>
      <c r="B52" s="22" t="s">
        <v>122</v>
      </c>
      <c r="C52" s="100"/>
      <c r="D52" s="23" t="str">
        <f>IF(G30=I30,CONCATENATE("Vainqueur Match ",A30),IF(G30&gt;I30,D30,F30))</f>
        <v>Vainqueur Match 29</v>
      </c>
      <c r="E52" s="23" t="s">
        <v>5</v>
      </c>
      <c r="F52" s="23" t="str">
        <f>IF(G31=I31,CONCATENATE("Vainqueur Match ",A31),IF(G31&gt;I31,D31,F31))</f>
        <v>Vainqueur Match 30</v>
      </c>
      <c r="G52" s="23">
        <f t="shared" si="3"/>
      </c>
      <c r="H52" s="23" t="s">
        <v>12</v>
      </c>
      <c r="I52" s="23">
        <f t="shared" si="4"/>
      </c>
      <c r="J52" s="60">
        <f t="shared" si="5"/>
        <v>0</v>
      </c>
      <c r="K52" s="85"/>
      <c r="L52" s="23" t="s">
        <v>12</v>
      </c>
      <c r="M52" s="93"/>
      <c r="N52" s="85"/>
      <c r="O52" s="23" t="s">
        <v>12</v>
      </c>
      <c r="P52" s="93"/>
      <c r="Q52" s="85"/>
      <c r="R52" s="23" t="s">
        <v>12</v>
      </c>
      <c r="S52" s="39"/>
      <c r="T52" s="69"/>
      <c r="U52" s="70"/>
    </row>
    <row r="53" spans="1:21" ht="18" customHeight="1" thickBot="1">
      <c r="A53" s="17">
        <v>52</v>
      </c>
      <c r="B53" s="18" t="s">
        <v>122</v>
      </c>
      <c r="C53" s="99"/>
      <c r="D53" s="19" t="str">
        <f>IF(G32=I32,CONCATENATE("Vainqueur Match ",A32),IF(G32&gt;I32,D32,F32))</f>
        <v>Vainqueur Match 31</v>
      </c>
      <c r="E53" s="19" t="s">
        <v>5</v>
      </c>
      <c r="F53" s="19" t="str">
        <f>IF(G33=I33,CONCATENATE("Vainqueur Match ",A33),IF(G33&gt;I33,D33,F33))</f>
        <v>Vainqueur Match 32</v>
      </c>
      <c r="G53" s="19">
        <f t="shared" si="3"/>
      </c>
      <c r="H53" s="19" t="s">
        <v>12</v>
      </c>
      <c r="I53" s="19">
        <f t="shared" si="4"/>
      </c>
      <c r="J53" s="59">
        <f t="shared" si="5"/>
        <v>0</v>
      </c>
      <c r="K53" s="84"/>
      <c r="L53" s="19" t="s">
        <v>12</v>
      </c>
      <c r="M53" s="92"/>
      <c r="N53" s="84"/>
      <c r="O53" s="19" t="s">
        <v>12</v>
      </c>
      <c r="P53" s="92"/>
      <c r="Q53" s="84"/>
      <c r="R53" s="19" t="s">
        <v>12</v>
      </c>
      <c r="S53" s="38"/>
      <c r="T53" s="67"/>
      <c r="U53" s="68"/>
    </row>
    <row r="54" spans="1:21" s="31" customFormat="1" ht="18" customHeight="1">
      <c r="A54" s="23">
        <v>53</v>
      </c>
      <c r="B54" s="22" t="s">
        <v>123</v>
      </c>
      <c r="C54" s="100"/>
      <c r="D54" s="23" t="str">
        <f>IF(G46=I46,CONCATENATE("Vainqueur Match ",A46),IF(G46&gt;I46,D46,F46))</f>
        <v>Vainqueur Match 45</v>
      </c>
      <c r="E54" s="23" t="s">
        <v>5</v>
      </c>
      <c r="F54" s="23" t="str">
        <f>IF(G47=I47,CONCATENATE("Vainqueur Match ",A47),IF(G47&gt;I47,D47,F47))</f>
        <v>Vainqueur Match 46</v>
      </c>
      <c r="G54" s="23">
        <f aca="true" t="shared" si="6" ref="G54:G63">IF(K54=M54,"",SUM(IF(K54&gt;M54,1,0),IF(N54&gt;P54,1,0),IF(Q54&lt;=S54,0,1)))</f>
      </c>
      <c r="H54" s="23" t="s">
        <v>12</v>
      </c>
      <c r="I54" s="23">
        <f aca="true" t="shared" si="7" ref="I54:I63">IF(K54=M54,"",SUM(IF(K54&lt;M54,1,0),IF(N54&lt;P54,1,0),IF(Q54&gt;=S54,0,1)))</f>
      </c>
      <c r="J54" s="60">
        <f aca="true" t="shared" si="8" ref="J54:J63">SUM(U54-T54)</f>
        <v>0</v>
      </c>
      <c r="K54" s="85"/>
      <c r="L54" s="23" t="s">
        <v>12</v>
      </c>
      <c r="M54" s="93"/>
      <c r="N54" s="85"/>
      <c r="O54" s="23" t="s">
        <v>12</v>
      </c>
      <c r="P54" s="93"/>
      <c r="Q54" s="85"/>
      <c r="R54" s="23" t="s">
        <v>12</v>
      </c>
      <c r="S54" s="25"/>
      <c r="T54" s="69"/>
      <c r="U54" s="70"/>
    </row>
    <row r="55" spans="1:21" s="31" customFormat="1" ht="18" customHeight="1" thickBot="1">
      <c r="A55" s="19">
        <v>54</v>
      </c>
      <c r="B55" s="18" t="s">
        <v>123</v>
      </c>
      <c r="C55" s="99"/>
      <c r="D55" s="19" t="str">
        <f>IF(G48=I48,CONCATENATE("Vainqueur Match ",A48),IF(G48&gt;I48,D48,F48))</f>
        <v>Vainqueur Match 47</v>
      </c>
      <c r="E55" s="19" t="s">
        <v>5</v>
      </c>
      <c r="F55" s="19" t="str">
        <f>IF(G49=I49,CONCATENATE("Vainqueur Match ",A49),IF(G49&gt;I49,D49,F49))</f>
        <v>Vainqueur Match 48</v>
      </c>
      <c r="G55" s="19">
        <f t="shared" si="6"/>
      </c>
      <c r="H55" s="19" t="s">
        <v>12</v>
      </c>
      <c r="I55" s="19">
        <f t="shared" si="7"/>
      </c>
      <c r="J55" s="59">
        <f t="shared" si="8"/>
        <v>0</v>
      </c>
      <c r="K55" s="84"/>
      <c r="L55" s="19" t="s">
        <v>12</v>
      </c>
      <c r="M55" s="92"/>
      <c r="N55" s="84"/>
      <c r="O55" s="19" t="s">
        <v>12</v>
      </c>
      <c r="P55" s="92"/>
      <c r="Q55" s="84"/>
      <c r="R55" s="19" t="s">
        <v>12</v>
      </c>
      <c r="S55" s="20"/>
      <c r="T55" s="67"/>
      <c r="U55" s="68"/>
    </row>
    <row r="56" spans="1:21" s="31" customFormat="1" ht="18" customHeight="1">
      <c r="A56" s="23">
        <v>55</v>
      </c>
      <c r="B56" s="22" t="s">
        <v>128</v>
      </c>
      <c r="C56" s="100"/>
      <c r="D56" s="23" t="str">
        <f>IF(G44=I44,CONCATENATE("Vainqueur Match ",A44),IF(G44&gt;I44,D44,F44))</f>
        <v>Vainqueur Match 43</v>
      </c>
      <c r="E56" s="23" t="s">
        <v>5</v>
      </c>
      <c r="F56" s="23" t="str">
        <f>IF(G51=I51,CONCATENATE("Vainqueur Match ",A51),IF(G51&gt;I51,D51,F51))</f>
        <v>Vainqueur Match 50</v>
      </c>
      <c r="G56" s="23">
        <f>IF(K56=M56,"",SUM(IF(K56&gt;M56,1,0),IF(N56&gt;P56,1,0),IF(Q56&lt;=S56,0,1)))</f>
      </c>
      <c r="H56" s="23" t="s">
        <v>12</v>
      </c>
      <c r="I56" s="23">
        <f>IF(K56=M56,"",SUM(IF(K56&lt;M56,1,0),IF(N56&lt;P56,1,0),IF(Q56&gt;=S56,0,1)))</f>
      </c>
      <c r="J56" s="60">
        <f>SUM(U56-T56)</f>
        <v>0</v>
      </c>
      <c r="K56" s="85"/>
      <c r="L56" s="23" t="s">
        <v>12</v>
      </c>
      <c r="M56" s="93"/>
      <c r="N56" s="85"/>
      <c r="O56" s="23" t="s">
        <v>12</v>
      </c>
      <c r="P56" s="93"/>
      <c r="Q56" s="85"/>
      <c r="R56" s="23" t="s">
        <v>12</v>
      </c>
      <c r="S56" s="25"/>
      <c r="T56" s="69"/>
      <c r="U56" s="70"/>
    </row>
    <row r="57" spans="1:21" s="31" customFormat="1" ht="18" customHeight="1" thickBot="1">
      <c r="A57" s="19">
        <v>56</v>
      </c>
      <c r="B57" s="18" t="s">
        <v>128</v>
      </c>
      <c r="C57" s="99"/>
      <c r="D57" s="19" t="str">
        <f>IF(G45=I45,CONCATENATE("Vainqueur Match ",A45),IF(G45&gt;I45,D45,F45))</f>
        <v>Vainqueur Match 44</v>
      </c>
      <c r="E57" s="19" t="s">
        <v>5</v>
      </c>
      <c r="F57" s="19" t="str">
        <f>IF(G50=I50,CONCATENATE("Vainqueur Match ",A50),IF(G50&gt;I50,D50,F50))</f>
        <v>Vainqueur Match 49</v>
      </c>
      <c r="G57" s="19">
        <f>IF(K57=M57,"",SUM(IF(K57&gt;M57,1,0),IF(N57&gt;P57,1,0),IF(Q57&lt;=S57,0,1)))</f>
      </c>
      <c r="H57" s="19" t="s">
        <v>12</v>
      </c>
      <c r="I57" s="19">
        <f>IF(K57=M57,"",SUM(IF(K57&lt;M57,1,0),IF(N57&lt;P57,1,0),IF(Q57&gt;=S57,0,1)))</f>
      </c>
      <c r="J57" s="59">
        <f>SUM(U57-T57)</f>
        <v>0</v>
      </c>
      <c r="K57" s="84"/>
      <c r="L57" s="19" t="s">
        <v>12</v>
      </c>
      <c r="M57" s="92"/>
      <c r="N57" s="84"/>
      <c r="O57" s="19" t="s">
        <v>12</v>
      </c>
      <c r="P57" s="92"/>
      <c r="Q57" s="84"/>
      <c r="R57" s="19" t="s">
        <v>12</v>
      </c>
      <c r="S57" s="20"/>
      <c r="T57" s="67"/>
      <c r="U57" s="68"/>
    </row>
    <row r="58" spans="1:21" s="31" customFormat="1" ht="18" customHeight="1">
      <c r="A58" s="120">
        <v>57</v>
      </c>
      <c r="B58" s="22" t="s">
        <v>124</v>
      </c>
      <c r="C58" s="100"/>
      <c r="D58" s="23" t="str">
        <f>IF(G53=I53,CONCATENATE("Perdant Match ",A53),IF(G53&lt;I53,D53,F53))</f>
        <v>Perdant Match 52</v>
      </c>
      <c r="E58" s="23" t="s">
        <v>5</v>
      </c>
      <c r="F58" s="23" t="str">
        <f>IF(G54=I54,CONCATENATE("Vainqueur Match ",A54),IF(G54&gt;I54,D54,F54))</f>
        <v>Vainqueur Match 53</v>
      </c>
      <c r="G58" s="23">
        <f>IF(K58=M58,"",SUM(IF(K58&gt;M58,1,0),IF(N58&gt;P58,1,0),IF(Q58&lt;=S58,0,1)))</f>
      </c>
      <c r="H58" s="23" t="s">
        <v>12</v>
      </c>
      <c r="I58" s="23">
        <f>IF(K58=M58,"",SUM(IF(K58&lt;M58,1,0),IF(N58&lt;P58,1,0),IF(Q58&gt;=S58,0,1)))</f>
      </c>
      <c r="J58" s="60">
        <f>SUM(U58-T58)</f>
        <v>0</v>
      </c>
      <c r="K58" s="85"/>
      <c r="L58" s="23" t="s">
        <v>12</v>
      </c>
      <c r="M58" s="93"/>
      <c r="N58" s="85"/>
      <c r="O58" s="23" t="s">
        <v>12</v>
      </c>
      <c r="P58" s="93"/>
      <c r="Q58" s="85"/>
      <c r="R58" s="23" t="s">
        <v>12</v>
      </c>
      <c r="S58" s="39"/>
      <c r="T58" s="69"/>
      <c r="U58" s="70"/>
    </row>
    <row r="59" spans="1:21" s="31" customFormat="1" ht="18" customHeight="1" thickBot="1">
      <c r="A59" s="130">
        <v>58</v>
      </c>
      <c r="B59" s="109" t="s">
        <v>124</v>
      </c>
      <c r="C59" s="110"/>
      <c r="D59" s="51" t="str">
        <f>IF(G52=I52,CONCATENATE("Perdant Match ",A52),IF(G52&lt;I52,D52,F52))</f>
        <v>Perdant Match 51</v>
      </c>
      <c r="E59" s="131" t="s">
        <v>5</v>
      </c>
      <c r="F59" s="51" t="str">
        <f>IF(G55=I55,CONCATENATE("Vainqueur Match ",A55),IF(G55&gt;I55,D55,F55))</f>
        <v>Vainqueur Match 54</v>
      </c>
      <c r="G59" s="131">
        <f>IF(K59=M59,"",SUM(IF(K59&gt;M59,1,0),IF(N59&gt;P59,1,0),IF(Q59&lt;=S59,0,1)))</f>
      </c>
      <c r="H59" s="131" t="s">
        <v>12</v>
      </c>
      <c r="I59" s="131">
        <f>IF(K59=M59,"",SUM(IF(K59&lt;M59,1,0),IF(N59&lt;P59,1,0),IF(Q59&gt;=S59,0,1)))</f>
      </c>
      <c r="J59" s="132">
        <f>SUM(U59-T59)</f>
        <v>0</v>
      </c>
      <c r="K59" s="133"/>
      <c r="L59" s="131" t="s">
        <v>12</v>
      </c>
      <c r="M59" s="134"/>
      <c r="N59" s="133"/>
      <c r="O59" s="131" t="s">
        <v>12</v>
      </c>
      <c r="P59" s="134"/>
      <c r="Q59" s="133"/>
      <c r="R59" s="131" t="s">
        <v>12</v>
      </c>
      <c r="S59" s="135"/>
      <c r="T59" s="136"/>
      <c r="U59" s="137"/>
    </row>
    <row r="60" spans="1:21" s="31" customFormat="1" ht="18" customHeight="1">
      <c r="A60" s="23">
        <v>59</v>
      </c>
      <c r="B60" s="22" t="s">
        <v>34</v>
      </c>
      <c r="C60" s="100"/>
      <c r="D60" s="23" t="str">
        <f>IF(G38=I38,CONCATENATE("Perdant Match ",A38),IF(G38&lt;I38,D38,F38))</f>
        <v>Perdant Match 37</v>
      </c>
      <c r="E60" s="23" t="s">
        <v>5</v>
      </c>
      <c r="F60" s="23" t="str">
        <f>IF(G39=I39,CONCATENATE("Perdant Match ",A39),IF(G39&lt;I39,D39,F39))</f>
        <v>Perdant Match 38</v>
      </c>
      <c r="G60" s="23">
        <f t="shared" si="6"/>
      </c>
      <c r="H60" s="23" t="s">
        <v>12</v>
      </c>
      <c r="I60" s="23">
        <f t="shared" si="7"/>
      </c>
      <c r="J60" s="60">
        <f t="shared" si="8"/>
        <v>0</v>
      </c>
      <c r="K60" s="85"/>
      <c r="L60" s="23" t="s">
        <v>12</v>
      </c>
      <c r="M60" s="93"/>
      <c r="N60" s="85"/>
      <c r="O60" s="23" t="s">
        <v>12</v>
      </c>
      <c r="P60" s="93"/>
      <c r="Q60" s="85"/>
      <c r="R60" s="23" t="s">
        <v>12</v>
      </c>
      <c r="S60" s="25"/>
      <c r="T60" s="69"/>
      <c r="U60" s="70"/>
    </row>
    <row r="61" spans="1:21" s="31" customFormat="1" ht="18" customHeight="1" thickBot="1">
      <c r="A61" s="19">
        <v>60</v>
      </c>
      <c r="B61" s="18" t="s">
        <v>34</v>
      </c>
      <c r="C61" s="99"/>
      <c r="D61" s="19" t="str">
        <f>IF(G40=I40,CONCATENATE("Perdant Match ",A40),IF(G40&lt;I40,D40,F40))</f>
        <v>Perdant Match 39</v>
      </c>
      <c r="E61" s="19" t="s">
        <v>5</v>
      </c>
      <c r="F61" s="19" t="str">
        <f>IF(G41=I41,CONCATENATE("Perdant Match ",A41),IF(G41&lt;I41,D41,F41))</f>
        <v>Perdant Match 40</v>
      </c>
      <c r="G61" s="19">
        <f t="shared" si="6"/>
      </c>
      <c r="H61" s="19" t="s">
        <v>12</v>
      </c>
      <c r="I61" s="19">
        <f t="shared" si="7"/>
      </c>
      <c r="J61" s="59">
        <f t="shared" si="8"/>
        <v>0</v>
      </c>
      <c r="K61" s="84"/>
      <c r="L61" s="19" t="s">
        <v>12</v>
      </c>
      <c r="M61" s="92"/>
      <c r="N61" s="84"/>
      <c r="O61" s="19" t="s">
        <v>12</v>
      </c>
      <c r="P61" s="92"/>
      <c r="Q61" s="84"/>
      <c r="R61" s="19" t="s">
        <v>12</v>
      </c>
      <c r="S61" s="20"/>
      <c r="T61" s="67"/>
      <c r="U61" s="68"/>
    </row>
    <row r="62" spans="1:21" s="31" customFormat="1" ht="18" customHeight="1">
      <c r="A62" s="23">
        <v>61</v>
      </c>
      <c r="B62" s="22" t="s">
        <v>35</v>
      </c>
      <c r="C62" s="100"/>
      <c r="D62" s="23" t="str">
        <f>IF(G46=I46,CONCATENATE("Perdant Match ",A46),IF(G46&lt;I46,D46,F46))</f>
        <v>Perdant Match 45</v>
      </c>
      <c r="E62" s="23" t="s">
        <v>5</v>
      </c>
      <c r="F62" s="23" t="str">
        <f>IF(G47=I47,CONCATENATE("Perdant Match ",A47),IF(G47&lt;I47,D47,F47))</f>
        <v>Perdant Match 46</v>
      </c>
      <c r="G62" s="23">
        <f t="shared" si="6"/>
      </c>
      <c r="H62" s="23" t="s">
        <v>12</v>
      </c>
      <c r="I62" s="23">
        <f t="shared" si="7"/>
      </c>
      <c r="J62" s="60">
        <f t="shared" si="8"/>
        <v>0</v>
      </c>
      <c r="K62" s="85"/>
      <c r="L62" s="23" t="s">
        <v>12</v>
      </c>
      <c r="M62" s="93"/>
      <c r="N62" s="85"/>
      <c r="O62" s="23" t="s">
        <v>12</v>
      </c>
      <c r="P62" s="93"/>
      <c r="Q62" s="85"/>
      <c r="R62" s="23" t="s">
        <v>12</v>
      </c>
      <c r="S62" s="25"/>
      <c r="T62" s="69"/>
      <c r="U62" s="70"/>
    </row>
    <row r="63" spans="1:21" s="31" customFormat="1" ht="18" customHeight="1" thickBot="1">
      <c r="A63" s="19">
        <v>62</v>
      </c>
      <c r="B63" s="18" t="s">
        <v>35</v>
      </c>
      <c r="C63" s="99"/>
      <c r="D63" s="19" t="str">
        <f>IF(G48=I48,CONCATENATE("Perdant Match ",A48),IF(G48&lt;I48,D48,F48))</f>
        <v>Perdant Match 47</v>
      </c>
      <c r="E63" s="19" t="s">
        <v>5</v>
      </c>
      <c r="F63" s="19" t="str">
        <f>IF(G49=I49,CONCATENATE("Perdant Match ",A49),IF(G49&lt;I49,D49,F49))</f>
        <v>Perdant Match 48</v>
      </c>
      <c r="G63" s="19">
        <f t="shared" si="6"/>
      </c>
      <c r="H63" s="19" t="s">
        <v>12</v>
      </c>
      <c r="I63" s="19">
        <f t="shared" si="7"/>
      </c>
      <c r="J63" s="59">
        <f t="shared" si="8"/>
        <v>0</v>
      </c>
      <c r="K63" s="84"/>
      <c r="L63" s="19" t="s">
        <v>12</v>
      </c>
      <c r="M63" s="92"/>
      <c r="N63" s="84"/>
      <c r="O63" s="19" t="s">
        <v>12</v>
      </c>
      <c r="P63" s="92"/>
      <c r="Q63" s="84"/>
      <c r="R63" s="19" t="s">
        <v>12</v>
      </c>
      <c r="S63" s="20"/>
      <c r="T63" s="67"/>
      <c r="U63" s="68"/>
    </row>
    <row r="64" spans="1:21" s="31" customFormat="1" ht="18" customHeight="1">
      <c r="A64" s="23">
        <v>63</v>
      </c>
      <c r="B64" s="22" t="s">
        <v>39</v>
      </c>
      <c r="C64" s="100"/>
      <c r="D64" s="23" t="str">
        <f>IF(G52=I52,CONCATENATE("Vainqueur Match ",A52),IF(G52&gt;I52,D52,F52))</f>
        <v>Vainqueur Match 51</v>
      </c>
      <c r="E64" s="23" t="s">
        <v>5</v>
      </c>
      <c r="F64" s="23" t="str">
        <f>IF(G58=I58,CONCATENATE("Vainqueur Match ",A58),IF(G58&gt;I58,D58,F58))</f>
        <v>Vainqueur Match 57</v>
      </c>
      <c r="G64" s="23">
        <f aca="true" t="shared" si="9" ref="G64:G70">IF(K64=M64,"",SUM(IF(K64&gt;M64,1,0),IF(N64&gt;P64,1,0),IF(Q64&lt;=S64,0,1)))</f>
      </c>
      <c r="H64" s="23" t="s">
        <v>12</v>
      </c>
      <c r="I64" s="23">
        <f aca="true" t="shared" si="10" ref="I64:I70">IF(K64=M64,"",SUM(IF(K64&lt;M64,1,0),IF(N64&lt;P64,1,0),IF(Q64&gt;=S64,0,1)))</f>
      </c>
      <c r="J64" s="60">
        <f aca="true" t="shared" si="11" ref="J64:J70">SUM(U64-T64)</f>
        <v>0</v>
      </c>
      <c r="K64" s="85"/>
      <c r="L64" s="23" t="s">
        <v>12</v>
      </c>
      <c r="M64" s="93"/>
      <c r="N64" s="85"/>
      <c r="O64" s="23" t="s">
        <v>12</v>
      </c>
      <c r="P64" s="93"/>
      <c r="Q64" s="85"/>
      <c r="R64" s="23" t="s">
        <v>12</v>
      </c>
      <c r="S64" s="25"/>
      <c r="T64" s="69"/>
      <c r="U64" s="70"/>
    </row>
    <row r="65" spans="1:21" s="31" customFormat="1" ht="18" customHeight="1" thickBot="1">
      <c r="A65" s="19">
        <v>64</v>
      </c>
      <c r="B65" s="18" t="s">
        <v>39</v>
      </c>
      <c r="C65" s="99"/>
      <c r="D65" s="19" t="str">
        <f>IF(G53=I53,CONCATENATE("Vainqueur Match ",A53),IF(G53&gt;I53,D53,F53))</f>
        <v>Vainqueur Match 52</v>
      </c>
      <c r="E65" s="19" t="s">
        <v>5</v>
      </c>
      <c r="F65" s="19" t="str">
        <f>IF(G59=I59,CONCATENATE("Vainqueur Match ",A59),IF(G59&gt;I59,D59,F59))</f>
        <v>Vainqueur Match 58</v>
      </c>
      <c r="G65" s="19">
        <f t="shared" si="9"/>
      </c>
      <c r="H65" s="19" t="s">
        <v>12</v>
      </c>
      <c r="I65" s="19">
        <f t="shared" si="10"/>
      </c>
      <c r="J65" s="59">
        <f t="shared" si="11"/>
        <v>0</v>
      </c>
      <c r="K65" s="84"/>
      <c r="L65" s="19" t="s">
        <v>12</v>
      </c>
      <c r="M65" s="92"/>
      <c r="N65" s="84"/>
      <c r="O65" s="19" t="s">
        <v>12</v>
      </c>
      <c r="P65" s="92"/>
      <c r="Q65" s="84"/>
      <c r="R65" s="19" t="s">
        <v>12</v>
      </c>
      <c r="S65" s="20"/>
      <c r="T65" s="67"/>
      <c r="U65" s="68"/>
    </row>
    <row r="66" spans="1:21" s="31" customFormat="1" ht="18" customHeight="1">
      <c r="A66" s="114">
        <v>65</v>
      </c>
      <c r="B66" s="112" t="s">
        <v>125</v>
      </c>
      <c r="C66" s="113"/>
      <c r="D66" s="114" t="str">
        <f>IF(G20=I20,CONCATENATE("Perdant Match ",A20),IF(G20&lt;I20,D20,F20))</f>
        <v>Perdant Match 19</v>
      </c>
      <c r="E66" s="114" t="s">
        <v>5</v>
      </c>
      <c r="F66" s="114" t="str">
        <f>IF(G21=I21,CONCATENATE("Perdant Match ",A21),IF(G21&lt;I21,D21,F21))</f>
        <v>Perdant Match 20</v>
      </c>
      <c r="G66" s="114">
        <f t="shared" si="9"/>
      </c>
      <c r="H66" s="114" t="s">
        <v>12</v>
      </c>
      <c r="I66" s="114">
        <f t="shared" si="10"/>
      </c>
      <c r="J66" s="115">
        <f t="shared" si="11"/>
        <v>0</v>
      </c>
      <c r="K66" s="116"/>
      <c r="L66" s="114" t="s">
        <v>12</v>
      </c>
      <c r="M66" s="117"/>
      <c r="N66" s="116"/>
      <c r="O66" s="114" t="s">
        <v>12</v>
      </c>
      <c r="P66" s="117"/>
      <c r="Q66" s="116"/>
      <c r="R66" s="114" t="s">
        <v>12</v>
      </c>
      <c r="S66" s="139"/>
      <c r="T66" s="118"/>
      <c r="U66" s="119"/>
    </row>
    <row r="67" spans="1:21" s="31" customFormat="1" ht="18" customHeight="1">
      <c r="A67" s="24">
        <v>66</v>
      </c>
      <c r="B67" s="27" t="s">
        <v>49</v>
      </c>
      <c r="C67" s="98"/>
      <c r="D67" s="24" t="str">
        <f>IF(G42=I42,CONCATENATE("Perdant Match ",A42),IF(G42&lt;I42,D42,F42))</f>
        <v>Perdant Match 41</v>
      </c>
      <c r="E67" s="24" t="s">
        <v>5</v>
      </c>
      <c r="F67" s="24" t="str">
        <f>IF(G43=I43,CONCATENATE("Perdant Match ",A43),IF(G43&lt;I43,D43,F43))</f>
        <v>Perdant Match 42</v>
      </c>
      <c r="G67" s="24">
        <f t="shared" si="9"/>
      </c>
      <c r="H67" s="24" t="s">
        <v>12</v>
      </c>
      <c r="I67" s="24">
        <f t="shared" si="10"/>
      </c>
      <c r="J67" s="61">
        <f t="shared" si="11"/>
        <v>0</v>
      </c>
      <c r="K67" s="83"/>
      <c r="L67" s="24" t="s">
        <v>12</v>
      </c>
      <c r="M67" s="91"/>
      <c r="N67" s="83"/>
      <c r="O67" s="24" t="s">
        <v>12</v>
      </c>
      <c r="P67" s="91"/>
      <c r="Q67" s="83"/>
      <c r="R67" s="24" t="s">
        <v>12</v>
      </c>
      <c r="S67" s="30"/>
      <c r="T67" s="71"/>
      <c r="U67" s="72"/>
    </row>
    <row r="68" spans="1:21" s="31" customFormat="1" ht="18" customHeight="1">
      <c r="A68" s="33">
        <v>67</v>
      </c>
      <c r="B68" s="53" t="s">
        <v>36</v>
      </c>
      <c r="C68" s="102"/>
      <c r="D68" s="33" t="str">
        <f>IF(G50=I50,CONCATENATE("Perdant Match ",A50),IF(G50&lt;I50,D50,F50))</f>
        <v>Perdant Match 49</v>
      </c>
      <c r="E68" s="33" t="s">
        <v>5</v>
      </c>
      <c r="F68" s="33" t="str">
        <f>IF(G51=I51,CONCATENATE("Perdant Match ",A51),IF(G51&lt;I51,D51,F51))</f>
        <v>Perdant Match 50</v>
      </c>
      <c r="G68" s="33">
        <f t="shared" si="9"/>
      </c>
      <c r="H68" s="33" t="s">
        <v>12</v>
      </c>
      <c r="I68" s="33">
        <f t="shared" si="10"/>
      </c>
      <c r="J68" s="63">
        <f t="shared" si="11"/>
        <v>0</v>
      </c>
      <c r="K68" s="87"/>
      <c r="L68" s="33" t="s">
        <v>12</v>
      </c>
      <c r="M68" s="95"/>
      <c r="N68" s="87"/>
      <c r="O68" s="33" t="s">
        <v>12</v>
      </c>
      <c r="P68" s="95"/>
      <c r="Q68" s="87"/>
      <c r="R68" s="33" t="s">
        <v>12</v>
      </c>
      <c r="S68" s="138"/>
      <c r="T68" s="77"/>
      <c r="U68" s="78"/>
    </row>
    <row r="69" spans="1:21" s="31" customFormat="1" ht="18" customHeight="1">
      <c r="A69" s="24">
        <v>68</v>
      </c>
      <c r="B69" s="27" t="s">
        <v>37</v>
      </c>
      <c r="C69" s="98"/>
      <c r="D69" s="24" t="str">
        <f>IF(G56=I56,CONCATENATE("Perdant Match ",A56),IF(G56&lt;I56,D56,F56))</f>
        <v>Perdant Match 55</v>
      </c>
      <c r="E69" s="24" t="s">
        <v>5</v>
      </c>
      <c r="F69" s="24" t="str">
        <f>IF(G57=I57,CONCATENATE("Perdant Match ",A57),IF(G57&lt;I57,D57,F57))</f>
        <v>Perdant Match 56</v>
      </c>
      <c r="G69" s="24">
        <f t="shared" si="9"/>
      </c>
      <c r="H69" s="24" t="s">
        <v>12</v>
      </c>
      <c r="I69" s="24">
        <f t="shared" si="10"/>
      </c>
      <c r="J69" s="61">
        <f t="shared" si="11"/>
        <v>0</v>
      </c>
      <c r="K69" s="83"/>
      <c r="L69" s="24" t="s">
        <v>12</v>
      </c>
      <c r="M69" s="91"/>
      <c r="N69" s="83"/>
      <c r="O69" s="24" t="s">
        <v>12</v>
      </c>
      <c r="P69" s="91"/>
      <c r="Q69" s="83"/>
      <c r="R69" s="24" t="s">
        <v>12</v>
      </c>
      <c r="S69" s="30"/>
      <c r="T69" s="71"/>
      <c r="U69" s="72"/>
    </row>
    <row r="70" spans="1:21" s="31" customFormat="1" ht="18" customHeight="1">
      <c r="A70" s="24">
        <v>69</v>
      </c>
      <c r="B70" s="27" t="s">
        <v>38</v>
      </c>
      <c r="C70" s="98"/>
      <c r="D70" s="24" t="str">
        <f>IF(G56=I56,CONCATENATE("Vainqueur Match ",A56),IF(G56&gt;I56,D56,F56))</f>
        <v>Vainqueur Match 55</v>
      </c>
      <c r="E70" s="24" t="s">
        <v>5</v>
      </c>
      <c r="F70" s="24" t="str">
        <f>IF(G57=I57,CONCATENATE("Vainqueur Match ",A57),IF(G57&gt;I57,D57,F57))</f>
        <v>Vainqueur Match 56</v>
      </c>
      <c r="G70" s="24">
        <f t="shared" si="9"/>
      </c>
      <c r="H70" s="24" t="s">
        <v>12</v>
      </c>
      <c r="I70" s="24">
        <f t="shared" si="10"/>
      </c>
      <c r="J70" s="61">
        <f t="shared" si="11"/>
        <v>0</v>
      </c>
      <c r="K70" s="83"/>
      <c r="L70" s="24" t="s">
        <v>12</v>
      </c>
      <c r="M70" s="91"/>
      <c r="N70" s="83"/>
      <c r="O70" s="24" t="s">
        <v>12</v>
      </c>
      <c r="P70" s="91"/>
      <c r="Q70" s="83"/>
      <c r="R70" s="24" t="s">
        <v>12</v>
      </c>
      <c r="S70" s="30"/>
      <c r="T70" s="71"/>
      <c r="U70" s="72"/>
    </row>
    <row r="71" spans="1:21" s="31" customFormat="1" ht="18" customHeight="1">
      <c r="A71" s="24">
        <v>70</v>
      </c>
      <c r="B71" s="27" t="s">
        <v>40</v>
      </c>
      <c r="C71" s="98"/>
      <c r="D71" s="24" t="str">
        <f>IF(G60=I60,CONCATENATE("Perdant Match ",A60),IF(G60&lt;I60,D60,F60))</f>
        <v>Perdant Match 59</v>
      </c>
      <c r="E71" s="24" t="s">
        <v>5</v>
      </c>
      <c r="F71" s="24" t="str">
        <f>IF(G61=I61,CONCATENATE("Perdant Match ",A61),IF(G61&lt;I61,D61,F61))</f>
        <v>Perdant Match 60</v>
      </c>
      <c r="G71" s="24">
        <f aca="true" t="shared" si="12" ref="G71:G78">IF(K71=M71,"",SUM(IF(K71&gt;M71,1,0),IF(N71&gt;P71,1,0),IF(Q71&lt;=S71,0,1)))</f>
      </c>
      <c r="H71" s="24" t="s">
        <v>12</v>
      </c>
      <c r="I71" s="24">
        <f aca="true" t="shared" si="13" ref="I71:I78">IF(K71=M71,"",SUM(IF(K71&lt;M71,1,0),IF(N71&lt;P71,1,0),IF(Q71&gt;=S71,0,1)))</f>
      </c>
      <c r="J71" s="61">
        <f aca="true" t="shared" si="14" ref="J71:J78">SUM(U71-T71)</f>
        <v>0</v>
      </c>
      <c r="K71" s="83"/>
      <c r="L71" s="24" t="s">
        <v>12</v>
      </c>
      <c r="M71" s="91"/>
      <c r="N71" s="83"/>
      <c r="O71" s="24" t="s">
        <v>12</v>
      </c>
      <c r="P71" s="91"/>
      <c r="Q71" s="83"/>
      <c r="R71" s="24" t="s">
        <v>12</v>
      </c>
      <c r="S71" s="30"/>
      <c r="T71" s="71"/>
      <c r="U71" s="72"/>
    </row>
    <row r="72" spans="1:21" s="31" customFormat="1" ht="18" customHeight="1">
      <c r="A72" s="24">
        <v>71</v>
      </c>
      <c r="B72" s="27" t="s">
        <v>41</v>
      </c>
      <c r="C72" s="98"/>
      <c r="D72" s="24" t="str">
        <f>IF(G60=I60,CONCATENATE("Vainqueur Match ",A60),IF(G60&gt;I60,D60,F60))</f>
        <v>Vainqueur Match 59</v>
      </c>
      <c r="E72" s="24" t="s">
        <v>5</v>
      </c>
      <c r="F72" s="24" t="str">
        <f>IF(G61=I61,CONCATENATE("Vainqueur Match ",A61),IF(G61&gt;I61,D61,F61))</f>
        <v>Vainqueur Match 60</v>
      </c>
      <c r="G72" s="24">
        <f t="shared" si="12"/>
      </c>
      <c r="H72" s="24" t="s">
        <v>12</v>
      </c>
      <c r="I72" s="24">
        <f t="shared" si="13"/>
      </c>
      <c r="J72" s="61">
        <f t="shared" si="14"/>
        <v>0</v>
      </c>
      <c r="K72" s="83"/>
      <c r="L72" s="24" t="s">
        <v>12</v>
      </c>
      <c r="M72" s="91"/>
      <c r="N72" s="83"/>
      <c r="O72" s="24" t="s">
        <v>12</v>
      </c>
      <c r="P72" s="91"/>
      <c r="Q72" s="83"/>
      <c r="R72" s="24" t="s">
        <v>12</v>
      </c>
      <c r="S72" s="30"/>
      <c r="T72" s="71"/>
      <c r="U72" s="72"/>
    </row>
    <row r="73" spans="1:21" s="31" customFormat="1" ht="18" customHeight="1">
      <c r="A73" s="24">
        <v>72</v>
      </c>
      <c r="B73" s="27" t="s">
        <v>42</v>
      </c>
      <c r="C73" s="98"/>
      <c r="D73" s="24" t="str">
        <f>IF(G62=I62,CONCATENATE("Perdant Match ",A62),IF(G62&lt;I62,D62,F62))</f>
        <v>Perdant Match 61</v>
      </c>
      <c r="E73" s="24" t="s">
        <v>5</v>
      </c>
      <c r="F73" s="24" t="str">
        <f>IF(G63=I63,CONCATENATE("Perdant Match ",A63),IF(G63&lt;I63,D63,F63))</f>
        <v>Perdant Match 62</v>
      </c>
      <c r="G73" s="24">
        <f t="shared" si="12"/>
      </c>
      <c r="H73" s="24" t="s">
        <v>12</v>
      </c>
      <c r="I73" s="24">
        <f t="shared" si="13"/>
      </c>
      <c r="J73" s="61">
        <f t="shared" si="14"/>
        <v>0</v>
      </c>
      <c r="K73" s="83"/>
      <c r="L73" s="24" t="s">
        <v>12</v>
      </c>
      <c r="M73" s="91"/>
      <c r="N73" s="83"/>
      <c r="O73" s="24" t="s">
        <v>12</v>
      </c>
      <c r="P73" s="91"/>
      <c r="Q73" s="83"/>
      <c r="R73" s="24" t="s">
        <v>12</v>
      </c>
      <c r="S73" s="30"/>
      <c r="T73" s="71"/>
      <c r="U73" s="72"/>
    </row>
    <row r="74" spans="1:21" s="31" customFormat="1" ht="18" customHeight="1">
      <c r="A74" s="24">
        <v>73</v>
      </c>
      <c r="B74" s="27" t="s">
        <v>43</v>
      </c>
      <c r="C74" s="98"/>
      <c r="D74" s="24" t="str">
        <f>IF(G62=I62,CONCATENATE("Vainqueur Match ",A62),IF(G62&gt;I62,D62,F62))</f>
        <v>Vainqueur Match 61</v>
      </c>
      <c r="E74" s="24" t="s">
        <v>5</v>
      </c>
      <c r="F74" s="24" t="str">
        <f>IF(G63=I63,CONCATENATE("Vainqueur Match ",A63),IF(G63&gt;I63,D63,F63))</f>
        <v>Vainqueur Match 62</v>
      </c>
      <c r="G74" s="24">
        <f t="shared" si="12"/>
      </c>
      <c r="H74" s="24" t="s">
        <v>12</v>
      </c>
      <c r="I74" s="24">
        <f t="shared" si="13"/>
      </c>
      <c r="J74" s="61">
        <f t="shared" si="14"/>
        <v>0</v>
      </c>
      <c r="K74" s="83"/>
      <c r="L74" s="24" t="s">
        <v>12</v>
      </c>
      <c r="M74" s="91"/>
      <c r="N74" s="83"/>
      <c r="O74" s="24" t="s">
        <v>12</v>
      </c>
      <c r="P74" s="91"/>
      <c r="Q74" s="83"/>
      <c r="R74" s="24" t="s">
        <v>12</v>
      </c>
      <c r="S74" s="30"/>
      <c r="T74" s="71"/>
      <c r="U74" s="72"/>
    </row>
    <row r="75" spans="1:21" s="31" customFormat="1" ht="18" customHeight="1">
      <c r="A75" s="24">
        <v>74</v>
      </c>
      <c r="B75" s="27" t="s">
        <v>44</v>
      </c>
      <c r="C75" s="98"/>
      <c r="D75" s="24" t="str">
        <f>IF(G55=I55,CONCATENATE("Perdant Match ",A55),IF(G55&lt;I55,D55,F55))</f>
        <v>Perdant Match 54</v>
      </c>
      <c r="E75" s="24" t="s">
        <v>5</v>
      </c>
      <c r="F75" s="24" t="str">
        <f>IF(G54=I54,CONCATENATE("Perdant Match ",A54),IF(G54&lt;I54,D54,F54))</f>
        <v>Perdant Match 53</v>
      </c>
      <c r="G75" s="24">
        <f t="shared" si="12"/>
      </c>
      <c r="H75" s="24" t="s">
        <v>12</v>
      </c>
      <c r="I75" s="24">
        <f t="shared" si="13"/>
      </c>
      <c r="J75" s="61">
        <f t="shared" si="14"/>
        <v>0</v>
      </c>
      <c r="K75" s="83"/>
      <c r="L75" s="24" t="s">
        <v>12</v>
      </c>
      <c r="M75" s="91"/>
      <c r="N75" s="83"/>
      <c r="O75" s="24" t="s">
        <v>12</v>
      </c>
      <c r="P75" s="91"/>
      <c r="Q75" s="83"/>
      <c r="R75" s="24" t="s">
        <v>12</v>
      </c>
      <c r="S75" s="30"/>
      <c r="T75" s="71"/>
      <c r="U75" s="72"/>
    </row>
    <row r="76" spans="1:21" s="31" customFormat="1" ht="18" customHeight="1">
      <c r="A76" s="24">
        <v>75</v>
      </c>
      <c r="B76" s="27" t="s">
        <v>45</v>
      </c>
      <c r="C76" s="98"/>
      <c r="D76" s="24" t="str">
        <f>IF(G58=I58,CONCATENATE("Perdant Match ",A58),IF(G58&lt;I58,D58,F58))</f>
        <v>Perdant Match 57</v>
      </c>
      <c r="E76" s="24" t="s">
        <v>5</v>
      </c>
      <c r="F76" s="24" t="str">
        <f>IF(G59=I59,CONCATENATE("Perdant Match ",A59),IF(G59&lt;I59,D59,F59))</f>
        <v>Perdant Match 58</v>
      </c>
      <c r="G76" s="24">
        <f t="shared" si="12"/>
      </c>
      <c r="H76" s="24" t="s">
        <v>12</v>
      </c>
      <c r="I76" s="24">
        <f t="shared" si="13"/>
      </c>
      <c r="J76" s="61">
        <f t="shared" si="14"/>
        <v>0</v>
      </c>
      <c r="K76" s="83"/>
      <c r="L76" s="24" t="s">
        <v>12</v>
      </c>
      <c r="M76" s="91"/>
      <c r="N76" s="83"/>
      <c r="O76" s="24" t="s">
        <v>12</v>
      </c>
      <c r="P76" s="91"/>
      <c r="Q76" s="83"/>
      <c r="R76" s="24" t="s">
        <v>12</v>
      </c>
      <c r="S76" s="30"/>
      <c r="T76" s="71"/>
      <c r="U76" s="72"/>
    </row>
    <row r="77" spans="1:21" s="31" customFormat="1" ht="18" customHeight="1">
      <c r="A77" s="24">
        <v>76</v>
      </c>
      <c r="B77" s="27" t="s">
        <v>46</v>
      </c>
      <c r="C77" s="98"/>
      <c r="D77" s="24" t="str">
        <f>IF(G64=I64,CONCATENATE("Perdant Match ",A64),IF(G64&lt;I64,D64,F64))</f>
        <v>Perdant Match 63</v>
      </c>
      <c r="E77" s="24" t="s">
        <v>5</v>
      </c>
      <c r="F77" s="24" t="str">
        <f>IF(G65=I65,CONCATENATE("Perdant Match ",A65),IF(G65&lt;I65,D65,F65))</f>
        <v>Perdant Match 64</v>
      </c>
      <c r="G77" s="24">
        <f t="shared" si="12"/>
      </c>
      <c r="H77" s="24" t="s">
        <v>12</v>
      </c>
      <c r="I77" s="24">
        <f t="shared" si="13"/>
      </c>
      <c r="J77" s="61">
        <f t="shared" si="14"/>
        <v>0</v>
      </c>
      <c r="K77" s="83"/>
      <c r="L77" s="24" t="s">
        <v>12</v>
      </c>
      <c r="M77" s="91"/>
      <c r="N77" s="83"/>
      <c r="O77" s="24" t="s">
        <v>12</v>
      </c>
      <c r="P77" s="91"/>
      <c r="Q77" s="83"/>
      <c r="R77" s="24" t="s">
        <v>12</v>
      </c>
      <c r="S77" s="30"/>
      <c r="T77" s="71"/>
      <c r="U77" s="72"/>
    </row>
    <row r="78" spans="1:21" s="31" customFormat="1" ht="18" customHeight="1" thickBot="1">
      <c r="A78" s="55">
        <v>77</v>
      </c>
      <c r="B78" s="56" t="s">
        <v>47</v>
      </c>
      <c r="C78" s="103"/>
      <c r="D78" s="55" t="str">
        <f>IF(G64=I64,CONCATENATE("Vainqueur Match ",A64),IF(G64&gt;I64,D64,F64))</f>
        <v>Vainqueur Match 63</v>
      </c>
      <c r="E78" s="55" t="s">
        <v>5</v>
      </c>
      <c r="F78" s="55" t="str">
        <f>IF(G65=I65,CONCATENATE("Vainqueur Match ",A65),IF(G65&gt;I65,D65,F65))</f>
        <v>Vainqueur Match 64</v>
      </c>
      <c r="G78" s="55">
        <f t="shared" si="12"/>
      </c>
      <c r="H78" s="55" t="s">
        <v>12</v>
      </c>
      <c r="I78" s="55">
        <f t="shared" si="13"/>
      </c>
      <c r="J78" s="64">
        <f t="shared" si="14"/>
        <v>0</v>
      </c>
      <c r="K78" s="88"/>
      <c r="L78" s="55" t="s">
        <v>12</v>
      </c>
      <c r="M78" s="96"/>
      <c r="N78" s="88"/>
      <c r="O78" s="55" t="s">
        <v>12</v>
      </c>
      <c r="P78" s="96"/>
      <c r="Q78" s="88"/>
      <c r="R78" s="55" t="s">
        <v>12</v>
      </c>
      <c r="S78" s="57"/>
      <c r="T78" s="79"/>
      <c r="U78" s="80"/>
    </row>
    <row r="79" spans="7:10" ht="18" customHeight="1" thickTop="1">
      <c r="G79" s="34"/>
      <c r="H79" s="34"/>
      <c r="I79" s="34"/>
      <c r="J79" s="3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7" r:id="rId1"/>
  <ignoredErrors>
    <ignoredError sqref="D26 D24 F23 D68 F68:F71 D72:D73 F72:F73 D14 F15 D16 F17 D70:D71 F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F127" sqref="F127"/>
    </sheetView>
  </sheetViews>
  <sheetFormatPr defaultColWidth="11.421875" defaultRowHeight="12.75"/>
  <cols>
    <col min="2" max="2" width="4.7109375" style="0" customWidth="1"/>
    <col min="3" max="3" width="11.7109375" style="0" bestFit="1" customWidth="1"/>
    <col min="4" max="4" width="12.421875" style="0" bestFit="1" customWidth="1"/>
    <col min="5" max="5" width="12.7109375" style="0" bestFit="1" customWidth="1"/>
    <col min="6" max="6" width="12.421875" style="0" bestFit="1" customWidth="1"/>
    <col min="7" max="8" width="12.7109375" style="0" bestFit="1" customWidth="1"/>
    <col min="9" max="9" width="12.421875" style="0" bestFit="1" customWidth="1"/>
    <col min="10" max="12" width="12.7109375" style="0" bestFit="1" customWidth="1"/>
    <col min="13" max="13" width="12.421875" style="0" bestFit="1" customWidth="1"/>
    <col min="14" max="14" width="10.8515625" style="0" bestFit="1" customWidth="1"/>
  </cols>
  <sheetData>
    <row r="1" spans="1:15" ht="12.75">
      <c r="A1" s="140"/>
      <c r="B1" s="140"/>
      <c r="C1" s="140"/>
      <c r="D1" s="140"/>
      <c r="E1" s="140"/>
      <c r="F1" s="256" t="s">
        <v>126</v>
      </c>
      <c r="G1" s="256"/>
      <c r="H1" s="256"/>
      <c r="I1" s="256"/>
      <c r="J1" s="257"/>
      <c r="K1" s="140"/>
      <c r="L1" s="140"/>
      <c r="M1" s="140"/>
      <c r="N1" s="140"/>
      <c r="O1" s="140"/>
    </row>
    <row r="2" spans="1:15" ht="12.75">
      <c r="A2" s="140"/>
      <c r="B2" s="140"/>
      <c r="C2" s="140"/>
      <c r="D2" s="140"/>
      <c r="E2" s="140"/>
      <c r="F2" s="256"/>
      <c r="G2" s="256"/>
      <c r="H2" s="256"/>
      <c r="I2" s="256"/>
      <c r="J2" s="257"/>
      <c r="K2" s="140"/>
      <c r="L2" s="140"/>
      <c r="M2" s="140"/>
      <c r="N2" s="140"/>
      <c r="O2" s="140"/>
    </row>
    <row r="3" spans="1:15" ht="12.75">
      <c r="A3" s="140"/>
      <c r="B3" s="140"/>
      <c r="C3" s="140"/>
      <c r="D3" s="140"/>
      <c r="E3" s="140"/>
      <c r="F3" s="257"/>
      <c r="G3" s="257"/>
      <c r="H3" s="257"/>
      <c r="I3" s="257"/>
      <c r="J3" s="257"/>
      <c r="K3" s="140"/>
      <c r="L3" s="140"/>
      <c r="M3" s="140"/>
      <c r="N3" s="140"/>
      <c r="O3" s="140"/>
    </row>
    <row r="4" spans="1:15" ht="12.7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2.7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2.75">
      <c r="A8" s="141"/>
      <c r="B8" s="140"/>
      <c r="C8" s="141"/>
      <c r="D8" s="141"/>
      <c r="E8" s="141"/>
      <c r="F8" s="141"/>
      <c r="G8" s="142"/>
      <c r="H8" s="142"/>
      <c r="I8" s="142"/>
      <c r="J8" s="142"/>
      <c r="K8" s="142"/>
      <c r="L8" s="142"/>
      <c r="M8" s="142"/>
      <c r="N8" s="140"/>
      <c r="O8" s="140"/>
    </row>
    <row r="9" spans="1:15" ht="12.75">
      <c r="A9" s="141"/>
      <c r="B9" s="140"/>
      <c r="C9" s="141" t="str">
        <f>CONCATENATE(Matchs_26!D12)</f>
        <v>Rang 1</v>
      </c>
      <c r="D9" s="141"/>
      <c r="E9" s="141"/>
      <c r="F9" s="141"/>
      <c r="G9" s="142"/>
      <c r="H9" s="142"/>
      <c r="I9" s="142"/>
      <c r="J9" s="142"/>
      <c r="K9" s="142"/>
      <c r="L9" s="142"/>
      <c r="M9" s="142"/>
      <c r="N9" s="140"/>
      <c r="O9" s="140"/>
    </row>
    <row r="10" spans="1:15" ht="12.75">
      <c r="A10" s="141"/>
      <c r="B10" s="140"/>
      <c r="C10" s="143"/>
      <c r="D10" s="141"/>
      <c r="E10" s="141"/>
      <c r="F10" s="141"/>
      <c r="G10" s="142"/>
      <c r="H10" s="142"/>
      <c r="I10" s="142"/>
      <c r="J10" s="142"/>
      <c r="K10" s="142"/>
      <c r="L10" s="142"/>
      <c r="M10" s="144" t="str">
        <f>CONCATENATE(Matchs_26!D27)</f>
        <v>Perdant Match 1</v>
      </c>
      <c r="N10" s="145"/>
      <c r="O10" s="140"/>
    </row>
    <row r="11" spans="1:15" ht="12.75">
      <c r="A11" s="146"/>
      <c r="B11" s="140"/>
      <c r="C11" s="147" t="s">
        <v>56</v>
      </c>
      <c r="D11" s="144" t="str">
        <f>CONCATENATE(Matchs_26!D30)</f>
        <v>Vainqueur Match 11</v>
      </c>
      <c r="E11" s="141"/>
      <c r="F11" s="141"/>
      <c r="G11" s="142"/>
      <c r="H11" s="142"/>
      <c r="I11" s="142"/>
      <c r="J11" s="142"/>
      <c r="K11" s="142"/>
      <c r="L11" s="142"/>
      <c r="M11" s="148"/>
      <c r="N11" s="145"/>
      <c r="O11" s="140"/>
    </row>
    <row r="12" spans="1:15" ht="12.75">
      <c r="A12" s="146" t="str">
        <f>CONCATENATE(Matchs_26!D2)</f>
        <v>Rang 17</v>
      </c>
      <c r="B12" s="140"/>
      <c r="C12" s="149"/>
      <c r="D12" s="143"/>
      <c r="E12" s="141"/>
      <c r="F12" s="141"/>
      <c r="G12" s="142"/>
      <c r="H12" s="142"/>
      <c r="I12" s="142"/>
      <c r="J12" s="142"/>
      <c r="K12" s="142"/>
      <c r="L12" s="150" t="str">
        <f>CONCATENATE(Matchs_26!D38)</f>
        <v>Vainqueur Match 26</v>
      </c>
      <c r="M12" s="151" t="s">
        <v>99</v>
      </c>
      <c r="N12" s="145"/>
      <c r="O12" s="140"/>
    </row>
    <row r="13" spans="1:15" ht="12.75">
      <c r="A13" s="152" t="s">
        <v>58</v>
      </c>
      <c r="B13" s="153"/>
      <c r="C13" s="154" t="str">
        <f>CONCATENATE(Matchs_26!F12)</f>
        <v>Vainqueur Match 1</v>
      </c>
      <c r="D13" s="149"/>
      <c r="E13" s="141"/>
      <c r="F13" s="141"/>
      <c r="G13" s="142"/>
      <c r="H13" s="142"/>
      <c r="I13" s="142"/>
      <c r="J13" s="142"/>
      <c r="K13" s="142"/>
      <c r="L13" s="155"/>
      <c r="M13" s="156"/>
      <c r="N13" s="157"/>
      <c r="O13" s="140"/>
    </row>
    <row r="14" spans="1:15" ht="12.75">
      <c r="A14" s="158" t="str">
        <f>CONCATENATE(Matchs_26!F2)</f>
        <v>Rang 16</v>
      </c>
      <c r="B14" s="159"/>
      <c r="C14" s="160"/>
      <c r="D14" s="149"/>
      <c r="E14" s="141"/>
      <c r="F14" s="141"/>
      <c r="G14" s="142"/>
      <c r="H14" s="142"/>
      <c r="I14" s="142"/>
      <c r="J14" s="142"/>
      <c r="K14" s="142"/>
      <c r="L14" s="161"/>
      <c r="M14" s="162" t="str">
        <f>CONCATENATE(Matchs_26!F27)</f>
        <v>Perdant Match 18</v>
      </c>
      <c r="N14" s="142"/>
      <c r="O14" s="140"/>
    </row>
    <row r="15" spans="1:15" ht="12.75">
      <c r="A15" s="146"/>
      <c r="B15" s="140"/>
      <c r="C15" s="141"/>
      <c r="D15" s="147" t="s">
        <v>59</v>
      </c>
      <c r="E15" s="144" t="str">
        <f>CONCATENATE(Matchs_26!D52)</f>
        <v>Vainqueur Match 29</v>
      </c>
      <c r="F15" s="141"/>
      <c r="G15" s="142"/>
      <c r="H15" s="142"/>
      <c r="I15" s="142"/>
      <c r="J15" s="142"/>
      <c r="K15" s="142"/>
      <c r="L15" s="161"/>
      <c r="M15" s="160"/>
      <c r="N15" s="142"/>
      <c r="O15" s="140"/>
    </row>
    <row r="16" spans="1:15" ht="12.75">
      <c r="A16" s="146" t="str">
        <f>CONCATENATE(Matchs_26!D3)</f>
        <v>Rang 9</v>
      </c>
      <c r="B16" s="140"/>
      <c r="C16" s="141"/>
      <c r="D16" s="149"/>
      <c r="E16" s="143"/>
      <c r="F16" s="141"/>
      <c r="G16" s="142"/>
      <c r="H16" s="142"/>
      <c r="I16" s="142"/>
      <c r="J16" s="142"/>
      <c r="K16" s="150" t="str">
        <f>CONCATENATE(Matchs_26!D46)</f>
        <v>Vainqueur Match 37</v>
      </c>
      <c r="L16" s="163" t="s">
        <v>60</v>
      </c>
      <c r="M16" s="142"/>
      <c r="N16" s="164" t="str">
        <f>CONCATENATE(Matchs_26!D20)</f>
        <v>Perdant Match 2</v>
      </c>
      <c r="O16" s="140"/>
    </row>
    <row r="17" spans="1:15" ht="12.75">
      <c r="A17" s="152" t="s">
        <v>61</v>
      </c>
      <c r="B17" s="153"/>
      <c r="C17" s="164" t="str">
        <f>CONCATENATE(Matchs_26!D13)</f>
        <v>Vainqueur Match 2</v>
      </c>
      <c r="D17" s="149"/>
      <c r="E17" s="149"/>
      <c r="F17" s="141"/>
      <c r="G17" s="142"/>
      <c r="H17" s="142"/>
      <c r="I17" s="142"/>
      <c r="J17" s="142"/>
      <c r="K17" s="155"/>
      <c r="L17" s="161"/>
      <c r="M17" s="142"/>
      <c r="N17" s="148"/>
      <c r="O17" s="140"/>
    </row>
    <row r="18" spans="1:15" ht="12.75">
      <c r="A18" s="158" t="str">
        <f>CONCATENATE(Matchs_26!F3)</f>
        <v>Rang 24</v>
      </c>
      <c r="B18" s="159"/>
      <c r="C18" s="143"/>
      <c r="D18" s="149"/>
      <c r="E18" s="149"/>
      <c r="F18" s="141"/>
      <c r="G18" s="142"/>
      <c r="H18" s="142"/>
      <c r="I18" s="144" t="str">
        <f>CONCATENATE(Matchs_26!D58)</f>
        <v>Perdant Match 52</v>
      </c>
      <c r="J18" s="142"/>
      <c r="K18" s="161"/>
      <c r="L18" s="156"/>
      <c r="M18" s="150" t="str">
        <f>CONCATENATE(Matchs_26!D28)</f>
        <v>Vainqueur Match 19</v>
      </c>
      <c r="N18" s="163" t="s">
        <v>62</v>
      </c>
      <c r="O18" s="140"/>
    </row>
    <row r="19" spans="1:15" ht="12.75">
      <c r="A19" s="146"/>
      <c r="B19" s="140"/>
      <c r="C19" s="147" t="s">
        <v>63</v>
      </c>
      <c r="D19" s="165" t="str">
        <f>CONCATENATE(Matchs_26!F30)</f>
        <v>Vainqueur Match 12</v>
      </c>
      <c r="E19" s="149"/>
      <c r="F19" s="141"/>
      <c r="G19" s="142"/>
      <c r="H19" s="142"/>
      <c r="I19" s="148"/>
      <c r="J19" s="142"/>
      <c r="K19" s="166"/>
      <c r="L19" s="161"/>
      <c r="M19" s="155"/>
      <c r="N19" s="156"/>
      <c r="O19" s="140"/>
    </row>
    <row r="20" spans="1:15" ht="12.75">
      <c r="A20" s="146" t="str">
        <f>CONCATENATE(Matchs_26!D4)</f>
        <v>Rang 25</v>
      </c>
      <c r="B20" s="140"/>
      <c r="C20" s="149"/>
      <c r="D20" s="160"/>
      <c r="E20" s="149"/>
      <c r="F20" s="141"/>
      <c r="G20" s="167" t="s">
        <v>15</v>
      </c>
      <c r="H20" s="142"/>
      <c r="I20" s="161"/>
      <c r="J20" s="150" t="str">
        <f>CONCATENATE(Matchs_26!D54)</f>
        <v>Vainqueur Match 45</v>
      </c>
      <c r="K20" s="147" t="s">
        <v>64</v>
      </c>
      <c r="L20" s="168" t="str">
        <f>CONCATENATE(Matchs_26!F38)</f>
        <v>Vainqueur Match 27</v>
      </c>
      <c r="M20" s="147" t="s">
        <v>65</v>
      </c>
      <c r="N20" s="162" t="str">
        <f>CONCATENATE(Matchs_26!F20)</f>
        <v>Perdant Match 3</v>
      </c>
      <c r="O20" s="140"/>
    </row>
    <row r="21" spans="1:15" ht="12.75">
      <c r="A21" s="152" t="s">
        <v>66</v>
      </c>
      <c r="B21" s="153"/>
      <c r="C21" s="154" t="str">
        <f>CONCATENATE(Matchs_26!F13)</f>
        <v>Vainqueur Match 3</v>
      </c>
      <c r="D21" s="141"/>
      <c r="E21" s="149"/>
      <c r="F21" s="141"/>
      <c r="G21" s="169"/>
      <c r="H21" s="142"/>
      <c r="I21" s="161"/>
      <c r="J21" s="155"/>
      <c r="K21" s="161"/>
      <c r="L21" s="143"/>
      <c r="M21" s="156"/>
      <c r="N21" s="160"/>
      <c r="O21" s="140"/>
    </row>
    <row r="22" spans="1:15" ht="12.75">
      <c r="A22" s="158" t="str">
        <f>CONCATENATE(Matchs_26!F4)</f>
        <v>Rang 8</v>
      </c>
      <c r="B22" s="159"/>
      <c r="C22" s="160"/>
      <c r="D22" s="141"/>
      <c r="E22" s="170"/>
      <c r="F22" s="141"/>
      <c r="G22" s="142"/>
      <c r="H22" s="142"/>
      <c r="I22" s="171"/>
      <c r="J22" s="161"/>
      <c r="K22" s="156"/>
      <c r="L22" s="142"/>
      <c r="M22" s="162" t="str">
        <f>CONCATENATE(Matchs_26!F28)</f>
        <v>Perdant Match 17</v>
      </c>
      <c r="N22" s="142"/>
      <c r="O22" s="140"/>
    </row>
    <row r="23" spans="1:15" ht="12.75">
      <c r="A23" s="146"/>
      <c r="B23" s="140"/>
      <c r="C23" s="141"/>
      <c r="D23" s="141"/>
      <c r="E23" s="147">
        <v>51</v>
      </c>
      <c r="F23" s="144" t="str">
        <f>CONCATENATE(Matchs_26!D64)</f>
        <v>Vainqueur Match 51</v>
      </c>
      <c r="G23" s="140"/>
      <c r="H23" s="150" t="str">
        <f>CONCATENATE(Matchs_26!F64)</f>
        <v>Vainqueur Match 57</v>
      </c>
      <c r="I23" s="147">
        <v>57</v>
      </c>
      <c r="J23" s="161"/>
      <c r="K23" s="161"/>
      <c r="L23" s="142"/>
      <c r="M23" s="160"/>
      <c r="N23" s="142"/>
      <c r="O23" s="140"/>
    </row>
    <row r="24" spans="1:15" ht="12.75">
      <c r="A24" s="146"/>
      <c r="B24" s="140"/>
      <c r="C24" s="141"/>
      <c r="D24" s="141"/>
      <c r="E24" s="149"/>
      <c r="F24" s="160"/>
      <c r="G24" s="172" t="s">
        <v>67</v>
      </c>
      <c r="H24" s="143"/>
      <c r="I24" s="161"/>
      <c r="J24" s="161"/>
      <c r="K24" s="162" t="str">
        <f>CONCATENATE(Matchs_26!F46)</f>
        <v>Perdant Match 30</v>
      </c>
      <c r="L24" s="142"/>
      <c r="M24" s="142"/>
      <c r="N24" s="164"/>
      <c r="O24" s="140"/>
    </row>
    <row r="25" spans="1:15" ht="12.75">
      <c r="A25" s="140"/>
      <c r="B25" s="145"/>
      <c r="C25" s="164" t="str">
        <f>CONCATENATE(Matchs_26!D14)</f>
        <v>Rang 5</v>
      </c>
      <c r="D25" s="141"/>
      <c r="E25" s="149"/>
      <c r="F25" s="141"/>
      <c r="G25" s="140"/>
      <c r="H25" s="142"/>
      <c r="I25" s="156"/>
      <c r="J25" s="161"/>
      <c r="K25" s="160"/>
      <c r="L25" s="142"/>
      <c r="M25" s="142"/>
      <c r="N25" s="157"/>
      <c r="O25" s="140"/>
    </row>
    <row r="26" spans="1:15" ht="12.75">
      <c r="A26" s="146"/>
      <c r="B26" s="145"/>
      <c r="C26" s="143"/>
      <c r="D26" s="141"/>
      <c r="E26" s="149"/>
      <c r="F26" s="141"/>
      <c r="G26" s="142"/>
      <c r="H26" s="142"/>
      <c r="I26" s="161"/>
      <c r="J26" s="161"/>
      <c r="K26" s="142"/>
      <c r="L26" s="142"/>
      <c r="M26" s="144" t="str">
        <f>CONCATENATE(Matchs_26!D26)</f>
        <v>Perdant Match 4</v>
      </c>
      <c r="N26" s="140"/>
      <c r="O26" s="140"/>
    </row>
    <row r="27" spans="1:15" ht="12.75">
      <c r="A27" s="146"/>
      <c r="B27" s="140"/>
      <c r="C27" s="147" t="s">
        <v>68</v>
      </c>
      <c r="D27" s="144" t="str">
        <f>CONCATENATE(Matchs_26!D31)</f>
        <v>Vainqueur Match 13</v>
      </c>
      <c r="E27" s="149"/>
      <c r="F27" s="141"/>
      <c r="G27" s="142"/>
      <c r="H27" s="142"/>
      <c r="I27" s="161"/>
      <c r="J27" s="161"/>
      <c r="K27" s="142"/>
      <c r="L27" s="142"/>
      <c r="M27" s="148"/>
      <c r="N27" s="173"/>
      <c r="O27" s="140"/>
    </row>
    <row r="28" spans="1:15" ht="12.75">
      <c r="A28" s="146" t="str">
        <f>CONCATENATE(Matchs_26!D5)</f>
        <v>Rang 21</v>
      </c>
      <c r="B28" s="140"/>
      <c r="C28" s="149"/>
      <c r="D28" s="143"/>
      <c r="E28" s="149"/>
      <c r="F28" s="141"/>
      <c r="G28" s="142"/>
      <c r="H28" s="142"/>
      <c r="I28" s="168" t="str">
        <f>CONCATENATE(Matchs_26!F58)</f>
        <v>Vainqueur Match 53</v>
      </c>
      <c r="J28" s="163">
        <v>53</v>
      </c>
      <c r="K28" s="142"/>
      <c r="L28" s="150" t="str">
        <f>CONCATENATE(Matchs_26!D39)</f>
        <v>Vainqueur Match 25</v>
      </c>
      <c r="M28" s="151" t="s">
        <v>93</v>
      </c>
      <c r="N28" s="173"/>
      <c r="O28" s="140"/>
    </row>
    <row r="29" spans="1:15" ht="12.75">
      <c r="A29" s="152" t="s">
        <v>70</v>
      </c>
      <c r="B29" s="153"/>
      <c r="C29" s="154" t="str">
        <f>CONCATENATE(Matchs_26!F14)</f>
        <v>Vainqueur Match 4</v>
      </c>
      <c r="D29" s="149"/>
      <c r="E29" s="149"/>
      <c r="F29" s="141"/>
      <c r="G29" s="142"/>
      <c r="H29" s="142"/>
      <c r="I29" s="143"/>
      <c r="J29" s="161"/>
      <c r="K29" s="142"/>
      <c r="L29" s="155"/>
      <c r="M29" s="140"/>
      <c r="N29" s="157"/>
      <c r="O29" s="140"/>
    </row>
    <row r="30" spans="1:15" ht="12.75">
      <c r="A30" s="158" t="str">
        <f>CONCATENATE(Matchs_26!F5)</f>
        <v>Rang 12</v>
      </c>
      <c r="B30" s="159"/>
      <c r="C30" s="160"/>
      <c r="D30" s="149"/>
      <c r="E30" s="149"/>
      <c r="F30" s="141"/>
      <c r="G30" s="142"/>
      <c r="H30" s="142"/>
      <c r="I30" s="142"/>
      <c r="J30" s="156"/>
      <c r="K30" s="142"/>
      <c r="L30" s="161"/>
      <c r="M30" s="162" t="str">
        <f>CONCATENATE(Matchs_26!F26)</f>
        <v>Perdant Match 16</v>
      </c>
      <c r="N30" s="142"/>
      <c r="O30" s="140"/>
    </row>
    <row r="31" spans="1:15" ht="12.75">
      <c r="A31" s="146"/>
      <c r="B31" s="140"/>
      <c r="C31" s="141"/>
      <c r="D31" s="147" t="s">
        <v>71</v>
      </c>
      <c r="E31" s="165" t="str">
        <f>CONCATENATE(Matchs_26!F52)</f>
        <v>Vainqueur Match 30</v>
      </c>
      <c r="F31" s="141"/>
      <c r="G31" s="142"/>
      <c r="H31" s="142"/>
      <c r="I31" s="142"/>
      <c r="J31" s="161"/>
      <c r="K31" s="142"/>
      <c r="L31" s="161"/>
      <c r="M31" s="160"/>
      <c r="N31" s="142"/>
      <c r="O31" s="140"/>
    </row>
    <row r="32" spans="1:15" ht="12.75">
      <c r="A32" s="146" t="str">
        <f>CONCATENATE(Matchs_26!D6)</f>
        <v>Rang 13</v>
      </c>
      <c r="B32" s="140"/>
      <c r="C32" s="141"/>
      <c r="D32" s="149"/>
      <c r="E32" s="160"/>
      <c r="F32" s="141"/>
      <c r="G32" s="142"/>
      <c r="H32" s="142"/>
      <c r="I32" s="142"/>
      <c r="J32" s="161"/>
      <c r="K32" s="150" t="str">
        <f>CONCATENATE(Matchs_26!D47)</f>
        <v>Vainqueur Match 38</v>
      </c>
      <c r="L32" s="163" t="s">
        <v>72</v>
      </c>
      <c r="M32" s="142"/>
      <c r="N32" s="140"/>
      <c r="O32" s="140"/>
    </row>
    <row r="33" spans="1:15" ht="12.75">
      <c r="A33" s="152" t="s">
        <v>73</v>
      </c>
      <c r="B33" s="153"/>
      <c r="C33" s="164" t="str">
        <f>CONCATENATE(Matchs_26!D15)</f>
        <v>Vainqueur Match 5</v>
      </c>
      <c r="D33" s="149"/>
      <c r="E33" s="141"/>
      <c r="F33" s="141"/>
      <c r="G33" s="142"/>
      <c r="H33" s="142"/>
      <c r="I33" s="142"/>
      <c r="J33" s="161"/>
      <c r="K33" s="155"/>
      <c r="L33" s="161"/>
      <c r="M33" s="142"/>
      <c r="N33" s="140"/>
      <c r="O33" s="140"/>
    </row>
    <row r="34" spans="1:15" ht="12.75">
      <c r="A34" s="158" t="str">
        <f>CONCATENATE(Matchs_26!F6)</f>
        <v>Rang 20</v>
      </c>
      <c r="B34" s="159"/>
      <c r="C34" s="143"/>
      <c r="D34" s="149"/>
      <c r="E34" s="141"/>
      <c r="F34" s="140"/>
      <c r="G34" s="140"/>
      <c r="H34" s="140"/>
      <c r="I34" s="142"/>
      <c r="J34" s="161"/>
      <c r="K34" s="161"/>
      <c r="L34" s="156"/>
      <c r="M34" s="144" t="str">
        <f>CONCATENATE(Matchs_26!D25)</f>
        <v>Perdant Match 5</v>
      </c>
      <c r="N34" s="140"/>
      <c r="O34" s="140"/>
    </row>
    <row r="35" spans="1:15" ht="12.75">
      <c r="A35" s="146"/>
      <c r="B35" s="140"/>
      <c r="C35" s="147" t="s">
        <v>74</v>
      </c>
      <c r="D35" s="165" t="str">
        <f>CONCATENATE(Matchs_26!F31)</f>
        <v>Vainqueur Match 14</v>
      </c>
      <c r="E35" s="141"/>
      <c r="F35" s="140"/>
      <c r="G35" s="140"/>
      <c r="H35" s="140"/>
      <c r="I35" s="142"/>
      <c r="J35" s="161"/>
      <c r="K35" s="171"/>
      <c r="L35" s="161"/>
      <c r="M35" s="148"/>
      <c r="N35" s="145"/>
      <c r="O35" s="140"/>
    </row>
    <row r="36" spans="1:15" ht="12.75">
      <c r="A36" s="141"/>
      <c r="B36" s="140"/>
      <c r="C36" s="149"/>
      <c r="D36" s="160"/>
      <c r="E36" s="141"/>
      <c r="F36" s="140"/>
      <c r="G36" s="140"/>
      <c r="H36" s="140"/>
      <c r="I36" s="142"/>
      <c r="J36" s="168" t="str">
        <f>CONCATENATE(Matchs_26!F54)</f>
        <v>Vainqueur Match 46</v>
      </c>
      <c r="K36" s="147" t="s">
        <v>75</v>
      </c>
      <c r="L36" s="168" t="str">
        <f>CONCATENATE(Matchs_26!F39)</f>
        <v>Vainqueur Match 24</v>
      </c>
      <c r="M36" s="151" t="s">
        <v>80</v>
      </c>
      <c r="N36" s="145"/>
      <c r="O36" s="140"/>
    </row>
    <row r="37" spans="1:15" ht="12.75">
      <c r="A37" s="141"/>
      <c r="B37" s="140"/>
      <c r="C37" s="150" t="str">
        <f>CONCATENATE(Matchs_26!F15)</f>
        <v>Rang 4</v>
      </c>
      <c r="D37" s="141"/>
      <c r="E37" s="141"/>
      <c r="F37" s="140"/>
      <c r="G37" s="140"/>
      <c r="H37" s="140"/>
      <c r="I37" s="142"/>
      <c r="J37" s="143"/>
      <c r="K37" s="161"/>
      <c r="L37" s="143"/>
      <c r="M37" s="156"/>
      <c r="N37" s="157"/>
      <c r="O37" s="140"/>
    </row>
    <row r="38" spans="1:15" ht="12.75">
      <c r="A38" s="141"/>
      <c r="B38" s="140"/>
      <c r="C38" s="160"/>
      <c r="D38" s="141"/>
      <c r="E38" s="141"/>
      <c r="F38" s="140"/>
      <c r="G38" s="140"/>
      <c r="H38" s="140"/>
      <c r="I38" s="142"/>
      <c r="J38" s="142"/>
      <c r="K38" s="156"/>
      <c r="L38" s="142"/>
      <c r="M38" s="162" t="str">
        <f>CONCATENATE(Matchs_26!F25)</f>
        <v>Perdant Match 15</v>
      </c>
      <c r="N38" s="142"/>
      <c r="O38" s="140"/>
    </row>
    <row r="39" spans="1:15" ht="12.75">
      <c r="A39" s="146"/>
      <c r="B39" s="140"/>
      <c r="C39" s="157"/>
      <c r="D39" s="141"/>
      <c r="E39" s="141"/>
      <c r="F39" s="140"/>
      <c r="G39" s="140"/>
      <c r="H39" s="140"/>
      <c r="I39" s="142"/>
      <c r="J39" s="142"/>
      <c r="K39" s="161"/>
      <c r="L39" s="142"/>
      <c r="M39" s="173"/>
      <c r="N39" s="142"/>
      <c r="O39" s="140"/>
    </row>
    <row r="40" spans="1:15" ht="12.75">
      <c r="A40" s="146"/>
      <c r="B40" s="140"/>
      <c r="C40" s="157"/>
      <c r="D40" s="141"/>
      <c r="E40" s="141"/>
      <c r="F40" s="140"/>
      <c r="G40" s="140"/>
      <c r="H40" s="140"/>
      <c r="I40" s="142"/>
      <c r="J40" s="142"/>
      <c r="K40" s="162" t="str">
        <f>CONCATENATE(Matchs_26!F47)</f>
        <v>Perdant Match 29</v>
      </c>
      <c r="L40" s="142"/>
      <c r="M40" s="173"/>
      <c r="N40" s="142"/>
      <c r="O40" s="140"/>
    </row>
    <row r="41" spans="1:15" ht="12.75">
      <c r="A41" s="146"/>
      <c r="B41" s="140"/>
      <c r="C41" s="157"/>
      <c r="D41" s="141"/>
      <c r="E41" s="141"/>
      <c r="F41" s="140"/>
      <c r="G41" s="140"/>
      <c r="H41" s="140"/>
      <c r="I41" s="142"/>
      <c r="J41" s="142"/>
      <c r="K41" s="173"/>
      <c r="L41" s="142"/>
      <c r="M41" s="173"/>
      <c r="N41" s="142"/>
      <c r="O41" s="140"/>
    </row>
    <row r="42" spans="1:15" ht="12.75">
      <c r="A42" s="146"/>
      <c r="B42" s="140"/>
      <c r="C42" s="157"/>
      <c r="D42" s="141"/>
      <c r="E42" s="141"/>
      <c r="F42" s="256" t="s">
        <v>127</v>
      </c>
      <c r="G42" s="256"/>
      <c r="H42" s="256"/>
      <c r="I42" s="256"/>
      <c r="J42" s="257"/>
      <c r="K42" s="173"/>
      <c r="L42" s="142"/>
      <c r="M42" s="173"/>
      <c r="N42" s="142"/>
      <c r="O42" s="140"/>
    </row>
    <row r="43" spans="1:15" ht="12.75">
      <c r="A43" s="146"/>
      <c r="B43" s="140"/>
      <c r="C43" s="157"/>
      <c r="D43" s="141"/>
      <c r="E43" s="141"/>
      <c r="F43" s="256"/>
      <c r="G43" s="256"/>
      <c r="H43" s="256"/>
      <c r="I43" s="256"/>
      <c r="J43" s="257"/>
      <c r="K43" s="173"/>
      <c r="L43" s="142"/>
      <c r="M43" s="173"/>
      <c r="N43" s="142"/>
      <c r="O43" s="140"/>
    </row>
    <row r="44" spans="1:15" ht="12.75">
      <c r="A44" s="146"/>
      <c r="B44" s="140"/>
      <c r="C44" s="157"/>
      <c r="D44" s="141"/>
      <c r="E44" s="141"/>
      <c r="F44" s="257"/>
      <c r="G44" s="257"/>
      <c r="H44" s="257"/>
      <c r="I44" s="257"/>
      <c r="J44" s="257"/>
      <c r="K44" s="173"/>
      <c r="L44" s="142"/>
      <c r="M44" s="173"/>
      <c r="N44" s="142"/>
      <c r="O44" s="140"/>
    </row>
    <row r="45" spans="1:15" ht="12.75">
      <c r="A45" s="146"/>
      <c r="B45" s="140"/>
      <c r="C45" s="157"/>
      <c r="D45" s="141"/>
      <c r="E45" s="141"/>
      <c r="F45" s="140"/>
      <c r="G45" s="140"/>
      <c r="H45" s="140"/>
      <c r="I45" s="142"/>
      <c r="J45" s="142"/>
      <c r="K45" s="173"/>
      <c r="L45" s="142"/>
      <c r="M45" s="173"/>
      <c r="N45" s="142"/>
      <c r="O45" s="140"/>
    </row>
    <row r="46" spans="1:15" ht="12.75">
      <c r="A46" s="146"/>
      <c r="B46" s="140"/>
      <c r="C46" s="157"/>
      <c r="D46" s="141"/>
      <c r="E46" s="141"/>
      <c r="F46" s="140"/>
      <c r="G46" s="140"/>
      <c r="H46" s="140"/>
      <c r="I46" s="142"/>
      <c r="J46" s="142"/>
      <c r="K46" s="157"/>
      <c r="L46" s="142"/>
      <c r="M46" s="173"/>
      <c r="N46" s="142"/>
      <c r="O46" s="140"/>
    </row>
    <row r="47" spans="1:15" ht="14.25">
      <c r="A47" s="146"/>
      <c r="B47" s="140"/>
      <c r="C47" s="157"/>
      <c r="D47" s="141"/>
      <c r="E47" s="141"/>
      <c r="F47" s="140"/>
      <c r="G47" s="164" t="str">
        <f>CONCATENATE(Matchs_26!D78)</f>
        <v>Vainqueur Match 63</v>
      </c>
      <c r="H47" s="174"/>
      <c r="I47" s="164" t="str">
        <f>CONCATENATE(Matchs_26!D77)</f>
        <v>Perdant Match 63</v>
      </c>
      <c r="J47" s="142"/>
      <c r="K47" s="157"/>
      <c r="L47" s="142"/>
      <c r="M47" s="173"/>
      <c r="N47" s="142"/>
      <c r="O47" s="140"/>
    </row>
    <row r="48" spans="1:15" ht="12.75">
      <c r="A48" s="146"/>
      <c r="B48" s="140"/>
      <c r="C48" s="157"/>
      <c r="D48" s="141"/>
      <c r="E48" s="141"/>
      <c r="F48" s="140"/>
      <c r="G48" s="175"/>
      <c r="H48" s="176"/>
      <c r="I48" s="177"/>
      <c r="J48" s="142"/>
      <c r="K48" s="157"/>
      <c r="L48" s="142"/>
      <c r="M48" s="157"/>
      <c r="N48" s="142"/>
      <c r="O48" s="140"/>
    </row>
    <row r="49" spans="1:15" ht="12.75">
      <c r="A49" s="146"/>
      <c r="B49" s="140"/>
      <c r="C49" s="141"/>
      <c r="D49" s="141"/>
      <c r="E49" s="178"/>
      <c r="F49" s="140"/>
      <c r="G49" s="179" t="s">
        <v>16</v>
      </c>
      <c r="H49" s="180"/>
      <c r="I49" s="181" t="s">
        <v>17</v>
      </c>
      <c r="J49" s="142"/>
      <c r="K49" s="157"/>
      <c r="L49" s="142"/>
      <c r="M49" s="157"/>
      <c r="N49" s="142"/>
      <c r="O49" s="140"/>
    </row>
    <row r="50" spans="1:15" ht="12.75">
      <c r="A50" s="146"/>
      <c r="B50" s="140"/>
      <c r="C50" s="141"/>
      <c r="D50" s="141"/>
      <c r="E50" s="178"/>
      <c r="F50" s="140"/>
      <c r="G50" s="182"/>
      <c r="H50" s="176"/>
      <c r="I50" s="183"/>
      <c r="J50" s="142"/>
      <c r="K50" s="157"/>
      <c r="L50" s="142"/>
      <c r="M50" s="142"/>
      <c r="N50" s="140"/>
      <c r="O50" s="140"/>
    </row>
    <row r="51" spans="1:15" ht="12.75">
      <c r="A51" s="146"/>
      <c r="B51" s="140"/>
      <c r="C51" s="141" t="str">
        <f>CONCATENATE(Matchs_26!D16)</f>
        <v>Rang 3</v>
      </c>
      <c r="D51" s="141"/>
      <c r="E51" s="141"/>
      <c r="F51" s="140"/>
      <c r="G51" s="163" t="s">
        <v>77</v>
      </c>
      <c r="H51" s="142"/>
      <c r="I51" s="147" t="s">
        <v>78</v>
      </c>
      <c r="J51" s="142"/>
      <c r="K51" s="157"/>
      <c r="L51" s="142"/>
      <c r="M51" s="142"/>
      <c r="N51" s="140"/>
      <c r="O51" s="140"/>
    </row>
    <row r="52" spans="1:15" ht="12.75">
      <c r="A52" s="146"/>
      <c r="B52" s="140"/>
      <c r="C52" s="143"/>
      <c r="D52" s="141"/>
      <c r="E52" s="141"/>
      <c r="F52" s="140"/>
      <c r="G52" s="171"/>
      <c r="H52" s="142"/>
      <c r="I52" s="183"/>
      <c r="J52" s="142"/>
      <c r="K52" s="142"/>
      <c r="L52" s="142"/>
      <c r="M52" s="144" t="str">
        <f>CONCATENATE(Matchs_26!D24)</f>
        <v>Perdant Match 6</v>
      </c>
      <c r="N52" s="140"/>
      <c r="O52" s="140"/>
    </row>
    <row r="53" spans="1:15" ht="12.75">
      <c r="A53" s="146"/>
      <c r="B53" s="140"/>
      <c r="C53" s="147" t="s">
        <v>79</v>
      </c>
      <c r="D53" s="144" t="str">
        <f>CONCATENATE(Matchs_26!D32)</f>
        <v>Vainqueur Match 15</v>
      </c>
      <c r="E53" s="141"/>
      <c r="F53" s="140"/>
      <c r="G53" s="171"/>
      <c r="H53" s="142"/>
      <c r="I53" s="184"/>
      <c r="J53" s="142"/>
      <c r="K53" s="142"/>
      <c r="L53" s="142"/>
      <c r="M53" s="148"/>
      <c r="N53" s="145"/>
      <c r="O53" s="140"/>
    </row>
    <row r="54" spans="1:15" ht="12.75">
      <c r="A54" s="146" t="str">
        <f>CONCATENATE(Matchs_26!D7)</f>
        <v>Rang 19</v>
      </c>
      <c r="B54" s="140"/>
      <c r="C54" s="149"/>
      <c r="D54" s="143"/>
      <c r="E54" s="141"/>
      <c r="F54" s="140"/>
      <c r="G54" s="171"/>
      <c r="H54" s="142"/>
      <c r="I54" s="185"/>
      <c r="J54" s="142"/>
      <c r="K54" s="142"/>
      <c r="L54" s="150" t="str">
        <f>CONCATENATE(Matchs_26!D40)</f>
        <v>Vainqueur Match 23</v>
      </c>
      <c r="M54" s="151" t="s">
        <v>76</v>
      </c>
      <c r="N54" s="145"/>
      <c r="O54" s="140"/>
    </row>
    <row r="55" spans="1:15" ht="14.25">
      <c r="A55" s="152" t="s">
        <v>81</v>
      </c>
      <c r="B55" s="153"/>
      <c r="C55" s="154" t="str">
        <f>CONCATENATE(Matchs_26!F16)</f>
        <v>Vainqueur Match 6</v>
      </c>
      <c r="D55" s="149"/>
      <c r="E55" s="141"/>
      <c r="F55" s="146"/>
      <c r="G55" s="162" t="str">
        <f>CONCATENATE(Matchs_26!F78)</f>
        <v>Vainqueur Match 64</v>
      </c>
      <c r="H55" s="174"/>
      <c r="I55" s="154" t="str">
        <f>CONCATENATE(Matchs_26!F77)</f>
        <v>Perdant Match 64</v>
      </c>
      <c r="J55" s="142"/>
      <c r="K55" s="142"/>
      <c r="L55" s="155"/>
      <c r="M55" s="156"/>
      <c r="N55" s="157"/>
      <c r="O55" s="140"/>
    </row>
    <row r="56" spans="1:15" ht="12.75">
      <c r="A56" s="158" t="str">
        <f>CONCATENATE(Matchs_26!F7)</f>
        <v>Rang 14</v>
      </c>
      <c r="B56" s="159"/>
      <c r="C56" s="160"/>
      <c r="D56" s="149"/>
      <c r="E56" s="141"/>
      <c r="F56" s="141"/>
      <c r="G56" s="142"/>
      <c r="H56" s="142"/>
      <c r="I56" s="142"/>
      <c r="J56" s="142"/>
      <c r="K56" s="142"/>
      <c r="L56" s="161"/>
      <c r="M56" s="162" t="str">
        <f>CONCATENATE(Matchs_26!F24)</f>
        <v>Perdant Match 14</v>
      </c>
      <c r="N56" s="157"/>
      <c r="O56" s="140"/>
    </row>
    <row r="57" spans="1:15" ht="12.75">
      <c r="A57" s="146"/>
      <c r="B57" s="140"/>
      <c r="C57" s="141"/>
      <c r="D57" s="147" t="s">
        <v>82</v>
      </c>
      <c r="E57" s="144" t="str">
        <f>CONCATENATE(Matchs_26!D53)</f>
        <v>Vainqueur Match 31</v>
      </c>
      <c r="F57" s="141"/>
      <c r="G57" s="142"/>
      <c r="H57" s="142"/>
      <c r="I57" s="142"/>
      <c r="J57" s="142"/>
      <c r="K57" s="142"/>
      <c r="L57" s="161"/>
      <c r="M57" s="160"/>
      <c r="N57" s="176"/>
      <c r="O57" s="140"/>
    </row>
    <row r="58" spans="1:15" ht="12.75">
      <c r="A58" s="146" t="str">
        <f>CONCATENATE(Matchs_26!D8)</f>
        <v>Rang 11</v>
      </c>
      <c r="B58" s="140"/>
      <c r="C58" s="141"/>
      <c r="D58" s="149"/>
      <c r="E58" s="143"/>
      <c r="F58" s="141"/>
      <c r="G58" s="142"/>
      <c r="H58" s="142"/>
      <c r="I58" s="142"/>
      <c r="J58" s="142"/>
      <c r="K58" s="150" t="str">
        <f>CONCATENATE(Matchs_26!D48)</f>
        <v>Vainqueur Match 39</v>
      </c>
      <c r="L58" s="163" t="s">
        <v>83</v>
      </c>
      <c r="M58" s="142"/>
      <c r="N58" s="173"/>
      <c r="O58" s="140"/>
    </row>
    <row r="59" spans="1:15" ht="12.75">
      <c r="A59" s="152" t="s">
        <v>84</v>
      </c>
      <c r="B59" s="153"/>
      <c r="C59" s="164" t="str">
        <f>CONCATENATE(Matchs_26!D17)</f>
        <v>Vainqueur Match 7</v>
      </c>
      <c r="D59" s="149"/>
      <c r="E59" s="149"/>
      <c r="F59" s="141"/>
      <c r="G59" s="142"/>
      <c r="H59" s="142"/>
      <c r="I59" s="142"/>
      <c r="J59" s="142"/>
      <c r="K59" s="155"/>
      <c r="L59" s="161"/>
      <c r="M59" s="142"/>
      <c r="N59" s="157"/>
      <c r="O59" s="140"/>
    </row>
    <row r="60" spans="1:15" ht="12.75">
      <c r="A60" s="158" t="str">
        <f>CONCATENATE(Matchs_26!F8)</f>
        <v>Rang 22</v>
      </c>
      <c r="B60" s="159"/>
      <c r="C60" s="143"/>
      <c r="D60" s="149"/>
      <c r="E60" s="149"/>
      <c r="F60" s="141"/>
      <c r="G60" s="142"/>
      <c r="H60" s="142"/>
      <c r="I60" s="144" t="str">
        <f>CONCATENATE(Matchs_26!D59)</f>
        <v>Perdant Match 51</v>
      </c>
      <c r="J60" s="142"/>
      <c r="K60" s="161"/>
      <c r="L60" s="156"/>
      <c r="M60" s="144" t="str">
        <f>CONCATENATE(Matchs_26!F23)</f>
        <v>Perdant Match 7</v>
      </c>
      <c r="N60" s="140"/>
      <c r="O60" s="140"/>
    </row>
    <row r="61" spans="1:15" ht="12.75">
      <c r="A61" s="146"/>
      <c r="B61" s="140"/>
      <c r="C61" s="147" t="s">
        <v>86</v>
      </c>
      <c r="D61" s="165" t="str">
        <f>CONCATENATE(Matchs_26!F32)</f>
        <v>Vainqueur Match 16</v>
      </c>
      <c r="E61" s="149"/>
      <c r="F61" s="141"/>
      <c r="G61" s="142"/>
      <c r="H61" s="142"/>
      <c r="I61" s="148"/>
      <c r="J61" s="142"/>
      <c r="K61" s="171"/>
      <c r="L61" s="161"/>
      <c r="M61" s="148"/>
      <c r="N61" s="173"/>
      <c r="O61" s="140"/>
    </row>
    <row r="62" spans="1:15" ht="12.75">
      <c r="A62" s="146"/>
      <c r="B62" s="140"/>
      <c r="C62" s="149"/>
      <c r="D62" s="160"/>
      <c r="E62" s="149"/>
      <c r="F62" s="141"/>
      <c r="G62" s="142"/>
      <c r="H62" s="142"/>
      <c r="I62" s="161"/>
      <c r="J62" s="150" t="str">
        <f>CONCATENATE(Matchs_26!D55)</f>
        <v>Vainqueur Match 47</v>
      </c>
      <c r="K62" s="147" t="s">
        <v>87</v>
      </c>
      <c r="L62" s="168" t="str">
        <f>CONCATENATE(Matchs_26!F40)</f>
        <v>Vainqueur Match 22</v>
      </c>
      <c r="M62" s="151" t="s">
        <v>69</v>
      </c>
      <c r="N62" s="173"/>
      <c r="O62" s="140"/>
    </row>
    <row r="63" spans="1:15" ht="12.75">
      <c r="A63" s="140"/>
      <c r="B63" s="145"/>
      <c r="C63" s="154" t="str">
        <f>CONCATENATE(Matchs_26!F17)</f>
        <v>Rang 6</v>
      </c>
      <c r="D63" s="141"/>
      <c r="E63" s="149"/>
      <c r="F63" s="141"/>
      <c r="G63" s="142"/>
      <c r="H63" s="142"/>
      <c r="I63" s="161"/>
      <c r="J63" s="155"/>
      <c r="K63" s="161"/>
      <c r="L63" s="143"/>
      <c r="M63" s="156"/>
      <c r="N63" s="157"/>
      <c r="O63" s="140"/>
    </row>
    <row r="64" spans="1:15" ht="12.75">
      <c r="A64" s="146"/>
      <c r="B64" s="145"/>
      <c r="C64" s="160"/>
      <c r="D64" s="141"/>
      <c r="E64" s="170"/>
      <c r="F64" s="141"/>
      <c r="G64" s="140"/>
      <c r="H64" s="142"/>
      <c r="I64" s="171"/>
      <c r="J64" s="161"/>
      <c r="K64" s="156"/>
      <c r="L64" s="142"/>
      <c r="M64" s="162" t="str">
        <f>CONCATENATE(Matchs_26!D23)</f>
        <v>Perdant Match 13</v>
      </c>
      <c r="N64" s="142"/>
      <c r="O64" s="140"/>
    </row>
    <row r="65" spans="1:15" ht="12.75">
      <c r="A65" s="146"/>
      <c r="B65" s="140"/>
      <c r="C65" s="141"/>
      <c r="D65" s="141"/>
      <c r="E65" s="147">
        <v>52</v>
      </c>
      <c r="F65" s="162" t="str">
        <f>CONCATENATE(Matchs_26!D65)</f>
        <v>Vainqueur Match 52</v>
      </c>
      <c r="G65" s="186" t="s">
        <v>90</v>
      </c>
      <c r="H65" s="150" t="str">
        <f>CONCATENATE(Matchs_26!F65)</f>
        <v>Vainqueur Match 58</v>
      </c>
      <c r="I65" s="147">
        <v>58</v>
      </c>
      <c r="J65" s="161"/>
      <c r="K65" s="161"/>
      <c r="L65" s="142"/>
      <c r="M65" s="160"/>
      <c r="N65" s="142"/>
      <c r="O65" s="140"/>
    </row>
    <row r="66" spans="1:15" ht="12.75">
      <c r="A66" s="146" t="str">
        <f>CONCATENATE(Matchs_26!D9)</f>
        <v>Rang 7</v>
      </c>
      <c r="B66" s="140"/>
      <c r="C66" s="141"/>
      <c r="D66" s="141"/>
      <c r="E66" s="149"/>
      <c r="F66" s="160"/>
      <c r="G66" s="157"/>
      <c r="H66" s="143"/>
      <c r="I66" s="161"/>
      <c r="J66" s="161"/>
      <c r="K66" s="162" t="str">
        <f>CONCATENATE(Matchs_26!F48)</f>
        <v>Perdant Match 32</v>
      </c>
      <c r="L66" s="142"/>
      <c r="M66" s="142"/>
      <c r="N66" s="164" t="str">
        <f>CONCATENATE(Matchs_26!D21)</f>
        <v>Perdant Match 8</v>
      </c>
      <c r="O66" s="140"/>
    </row>
    <row r="67" spans="1:15" ht="12.75">
      <c r="A67" s="152" t="s">
        <v>89</v>
      </c>
      <c r="B67" s="153"/>
      <c r="C67" s="164" t="str">
        <f>CONCATENATE(Matchs_26!D18)</f>
        <v>Vainqueur Match 8</v>
      </c>
      <c r="D67" s="141"/>
      <c r="E67" s="149"/>
      <c r="F67" s="141"/>
      <c r="G67" s="178"/>
      <c r="H67" s="142"/>
      <c r="I67" s="156"/>
      <c r="J67" s="161"/>
      <c r="K67" s="160"/>
      <c r="L67" s="142"/>
      <c r="M67" s="142"/>
      <c r="N67" s="148"/>
      <c r="O67" s="140"/>
    </row>
    <row r="68" spans="1:15" ht="12.75">
      <c r="A68" s="158" t="str">
        <f>CONCATENATE(Matchs_26!F9)</f>
        <v>Rang 26</v>
      </c>
      <c r="B68" s="159"/>
      <c r="C68" s="143"/>
      <c r="D68" s="141"/>
      <c r="E68" s="149"/>
      <c r="F68" s="141"/>
      <c r="G68" s="167" t="s">
        <v>15</v>
      </c>
      <c r="H68" s="142"/>
      <c r="I68" s="161"/>
      <c r="J68" s="161"/>
      <c r="K68" s="142"/>
      <c r="L68" s="142"/>
      <c r="M68" s="150" t="str">
        <f>CONCATENATE(Matchs_26!D29)</f>
        <v>Vainqueur Match 20</v>
      </c>
      <c r="N68" s="163" t="s">
        <v>85</v>
      </c>
      <c r="O68" s="140"/>
    </row>
    <row r="69" spans="1:15" ht="12.75">
      <c r="A69" s="146"/>
      <c r="B69" s="140"/>
      <c r="C69" s="147" t="s">
        <v>92</v>
      </c>
      <c r="D69" s="144" t="str">
        <f>CONCATENATE(Matchs_26!D33)</f>
        <v>Vainqueur Match 17</v>
      </c>
      <c r="E69" s="149"/>
      <c r="F69" s="141"/>
      <c r="G69" s="142"/>
      <c r="H69" s="142"/>
      <c r="I69" s="161"/>
      <c r="J69" s="161"/>
      <c r="K69" s="142"/>
      <c r="L69" s="142"/>
      <c r="M69" s="155"/>
      <c r="N69" s="156"/>
      <c r="O69" s="140"/>
    </row>
    <row r="70" spans="1:15" ht="12.75">
      <c r="A70" s="146" t="str">
        <f>CONCATENATE(Matchs_26!D10)</f>
        <v>Rang 23</v>
      </c>
      <c r="B70" s="140"/>
      <c r="C70" s="149"/>
      <c r="D70" s="143"/>
      <c r="E70" s="149"/>
      <c r="F70" s="141"/>
      <c r="G70" s="142"/>
      <c r="H70" s="142"/>
      <c r="I70" s="168" t="str">
        <f>CONCATENATE(Matchs_26!F59)</f>
        <v>Vainqueur Match 54</v>
      </c>
      <c r="J70" s="163">
        <v>54</v>
      </c>
      <c r="K70" s="142"/>
      <c r="L70" s="150" t="str">
        <f>CONCATENATE(Matchs_26!D41)</f>
        <v>Vainqueur Match 28</v>
      </c>
      <c r="M70" s="147" t="s">
        <v>88</v>
      </c>
      <c r="N70" s="162" t="str">
        <f>CONCATENATE(Matchs_26!F21)</f>
        <v>Perdant Match 9</v>
      </c>
      <c r="O70" s="140"/>
    </row>
    <row r="71" spans="1:15" ht="12.75">
      <c r="A71" s="152" t="s">
        <v>91</v>
      </c>
      <c r="B71" s="153"/>
      <c r="C71" s="154" t="str">
        <f>CONCATENATE(Matchs_26!F18)</f>
        <v>Vainqueur Match 9</v>
      </c>
      <c r="D71" s="149"/>
      <c r="E71" s="149"/>
      <c r="F71" s="141"/>
      <c r="G71" s="142"/>
      <c r="H71" s="142"/>
      <c r="I71" s="143"/>
      <c r="J71" s="161"/>
      <c r="K71" s="142"/>
      <c r="L71" s="155"/>
      <c r="M71" s="156"/>
      <c r="N71" s="160"/>
      <c r="O71" s="140"/>
    </row>
    <row r="72" spans="1:15" ht="12.75">
      <c r="A72" s="158" t="str">
        <f>CONCATENATE(Matchs_26!F10)</f>
        <v>Rang 10</v>
      </c>
      <c r="B72" s="159"/>
      <c r="C72" s="160"/>
      <c r="D72" s="149"/>
      <c r="E72" s="149"/>
      <c r="F72" s="141"/>
      <c r="G72" s="142"/>
      <c r="H72" s="142"/>
      <c r="I72" s="142"/>
      <c r="J72" s="156"/>
      <c r="K72" s="142"/>
      <c r="L72" s="161"/>
      <c r="M72" s="162" t="str">
        <f>CONCATENATE(Matchs_26!F29)</f>
        <v>Perdant Match 12</v>
      </c>
      <c r="N72" s="142"/>
      <c r="O72" s="140"/>
    </row>
    <row r="73" spans="1:15" ht="12.75">
      <c r="A73" s="146"/>
      <c r="B73" s="140"/>
      <c r="C73" s="141"/>
      <c r="D73" s="147" t="s">
        <v>94</v>
      </c>
      <c r="E73" s="165" t="str">
        <f>CONCATENATE(Matchs_26!F53)</f>
        <v>Vainqueur Match 32</v>
      </c>
      <c r="F73" s="141"/>
      <c r="G73" s="142"/>
      <c r="H73" s="142"/>
      <c r="I73" s="142"/>
      <c r="J73" s="161"/>
      <c r="K73" s="142"/>
      <c r="L73" s="161"/>
      <c r="M73" s="160"/>
      <c r="N73" s="142"/>
      <c r="O73" s="140"/>
    </row>
    <row r="74" spans="1:15" ht="12.75">
      <c r="A74" s="146" t="str">
        <f>CONCATENATE(Matchs_26!D11)</f>
        <v>Rang 15</v>
      </c>
      <c r="B74" s="140"/>
      <c r="C74" s="141"/>
      <c r="D74" s="149"/>
      <c r="E74" s="160"/>
      <c r="F74" s="141"/>
      <c r="G74" s="142"/>
      <c r="H74" s="142"/>
      <c r="I74" s="142"/>
      <c r="J74" s="161"/>
      <c r="K74" s="150" t="str">
        <f>CONCATENATE(Matchs_26!D49)</f>
        <v>Vainqueur Match 40</v>
      </c>
      <c r="L74" s="163" t="s">
        <v>95</v>
      </c>
      <c r="M74" s="142"/>
      <c r="N74" s="140"/>
      <c r="O74" s="140"/>
    </row>
    <row r="75" spans="1:15" ht="12.75">
      <c r="A75" s="152" t="s">
        <v>96</v>
      </c>
      <c r="B75" s="153"/>
      <c r="C75" s="164" t="str">
        <f>CONCATENATE(Matchs_26!D19)</f>
        <v>Vainqueur Match 10</v>
      </c>
      <c r="D75" s="149"/>
      <c r="E75" s="141"/>
      <c r="F75" s="142"/>
      <c r="G75" s="142"/>
      <c r="H75" s="142"/>
      <c r="I75" s="142"/>
      <c r="J75" s="161"/>
      <c r="K75" s="155"/>
      <c r="L75" s="161"/>
      <c r="M75" s="142"/>
      <c r="N75" s="140"/>
      <c r="O75" s="140"/>
    </row>
    <row r="76" spans="1:15" ht="12.75">
      <c r="A76" s="158" t="str">
        <f>CONCATENATE(Matchs_26!F11)</f>
        <v>Rang 18</v>
      </c>
      <c r="B76" s="159"/>
      <c r="C76" s="143"/>
      <c r="D76" s="149"/>
      <c r="E76" s="141"/>
      <c r="F76" s="142"/>
      <c r="G76" s="142"/>
      <c r="H76" s="142"/>
      <c r="I76" s="142"/>
      <c r="J76" s="161"/>
      <c r="K76" s="161"/>
      <c r="L76" s="156"/>
      <c r="M76" s="144" t="str">
        <f>CONCATENATE(Matchs_26!D22)</f>
        <v>Perdant Match 10</v>
      </c>
      <c r="N76" s="145"/>
      <c r="O76" s="140"/>
    </row>
    <row r="77" spans="1:15" ht="12.75">
      <c r="A77" s="146"/>
      <c r="B77" s="140"/>
      <c r="C77" s="147" t="s">
        <v>97</v>
      </c>
      <c r="D77" s="165" t="str">
        <f>CONCATENATE(Matchs_26!F33)</f>
        <v>Vainqueur Match 18</v>
      </c>
      <c r="E77" s="141"/>
      <c r="F77" s="142"/>
      <c r="G77" s="142"/>
      <c r="H77" s="142"/>
      <c r="I77" s="142"/>
      <c r="J77" s="161"/>
      <c r="K77" s="171"/>
      <c r="L77" s="161"/>
      <c r="M77" s="148"/>
      <c r="N77" s="145"/>
      <c r="O77" s="140"/>
    </row>
    <row r="78" spans="1:15" ht="12.75">
      <c r="A78" s="141"/>
      <c r="B78" s="140"/>
      <c r="C78" s="149"/>
      <c r="D78" s="160"/>
      <c r="E78" s="141"/>
      <c r="F78" s="142"/>
      <c r="G78" s="142"/>
      <c r="H78" s="142"/>
      <c r="I78" s="142"/>
      <c r="J78" s="168" t="str">
        <f>CONCATENATE(Matchs_26!F55)</f>
        <v>Vainqueur Match 48</v>
      </c>
      <c r="K78" s="147" t="s">
        <v>98</v>
      </c>
      <c r="L78" s="168" t="str">
        <f>CONCATENATE(Matchs_26!F41)</f>
        <v>Vainqueur Match 21</v>
      </c>
      <c r="M78" s="151" t="s">
        <v>57</v>
      </c>
      <c r="N78" s="145"/>
      <c r="O78" s="140"/>
    </row>
    <row r="79" spans="1:15" ht="12.75">
      <c r="A79" s="141"/>
      <c r="B79" s="140"/>
      <c r="C79" s="150" t="str">
        <f>CONCATENATE(Matchs_26!F19)</f>
        <v>Rang 2</v>
      </c>
      <c r="D79" s="141"/>
      <c r="E79" s="141"/>
      <c r="F79" s="142"/>
      <c r="G79" s="142"/>
      <c r="H79" s="142"/>
      <c r="I79" s="142"/>
      <c r="J79" s="143"/>
      <c r="K79" s="161"/>
      <c r="L79" s="143"/>
      <c r="M79" s="156"/>
      <c r="N79" s="157"/>
      <c r="O79" s="140"/>
    </row>
    <row r="80" spans="1:15" ht="12.75">
      <c r="A80" s="141"/>
      <c r="B80" s="140"/>
      <c r="C80" s="160"/>
      <c r="D80" s="141"/>
      <c r="E80" s="141"/>
      <c r="F80" s="142"/>
      <c r="G80" s="142"/>
      <c r="H80" s="142"/>
      <c r="I80" s="142"/>
      <c r="J80" s="142"/>
      <c r="K80" s="156"/>
      <c r="L80" s="142"/>
      <c r="M80" s="162" t="str">
        <f>CONCATENATE(Matchs_26!F22)</f>
        <v>Perdant Match 11</v>
      </c>
      <c r="N80" s="142"/>
      <c r="O80" s="140"/>
    </row>
    <row r="81" spans="1:15" ht="12.75">
      <c r="A81" s="146"/>
      <c r="B81" s="140"/>
      <c r="C81" s="141"/>
      <c r="D81" s="141"/>
      <c r="E81" s="141"/>
      <c r="F81" s="142"/>
      <c r="G81" s="142"/>
      <c r="H81" s="142"/>
      <c r="I81" s="142"/>
      <c r="J81" s="142"/>
      <c r="K81" s="161"/>
      <c r="L81" s="142"/>
      <c r="M81" s="160"/>
      <c r="N81" s="142"/>
      <c r="O81" s="140"/>
    </row>
    <row r="82" spans="1:15" ht="12.75">
      <c r="A82" s="146"/>
      <c r="B82" s="140"/>
      <c r="C82" s="142"/>
      <c r="D82" s="142"/>
      <c r="E82" s="142"/>
      <c r="F82" s="142"/>
      <c r="G82" s="142"/>
      <c r="H82" s="142"/>
      <c r="I82" s="142"/>
      <c r="J82" s="142"/>
      <c r="K82" s="162" t="str">
        <f>CONCATENATE(Matchs_26!F49)</f>
        <v>Perdant Match 31</v>
      </c>
      <c r="L82" s="142"/>
      <c r="M82" s="142"/>
      <c r="N82" s="142"/>
      <c r="O82" s="140"/>
    </row>
    <row r="83" spans="1:15" ht="12.7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ht="12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2.75">
      <c r="A85" s="140"/>
      <c r="B85" s="140"/>
      <c r="C85" s="140"/>
      <c r="D85" s="140"/>
      <c r="E85" s="140"/>
      <c r="F85" s="256" t="s">
        <v>131</v>
      </c>
      <c r="G85" s="256"/>
      <c r="H85" s="256"/>
      <c r="I85" s="256"/>
      <c r="J85" s="257"/>
      <c r="K85" s="140"/>
      <c r="L85" s="140"/>
      <c r="M85" s="140"/>
      <c r="N85" s="140"/>
      <c r="O85" s="140"/>
    </row>
    <row r="86" spans="1:15" ht="12.75">
      <c r="A86" s="140"/>
      <c r="B86" s="140"/>
      <c r="C86" s="140"/>
      <c r="D86" s="140"/>
      <c r="E86" s="140"/>
      <c r="F86" s="256"/>
      <c r="G86" s="256"/>
      <c r="H86" s="256"/>
      <c r="I86" s="256"/>
      <c r="J86" s="257"/>
      <c r="K86" s="140"/>
      <c r="L86" s="140"/>
      <c r="M86" s="140"/>
      <c r="N86" s="140"/>
      <c r="O86" s="140"/>
    </row>
    <row r="87" spans="1:15" ht="12.75">
      <c r="A87" s="140"/>
      <c r="B87" s="140"/>
      <c r="C87" s="140"/>
      <c r="D87" s="140"/>
      <c r="E87" s="140"/>
      <c r="F87" s="257"/>
      <c r="G87" s="257"/>
      <c r="H87" s="257"/>
      <c r="I87" s="257"/>
      <c r="J87" s="257"/>
      <c r="K87" s="140"/>
      <c r="L87" s="140"/>
      <c r="M87" s="140"/>
      <c r="N87" s="140"/>
      <c r="O87" s="140"/>
    </row>
    <row r="88" spans="1:15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2.75">
      <c r="A90" s="140"/>
      <c r="B90" s="140"/>
      <c r="C90" s="187" t="str">
        <f>CONCATENATE(Matchs_26!D37)</f>
        <v>Perdant Match 26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5" ht="12.75">
      <c r="A91" s="140"/>
      <c r="B91" s="140"/>
      <c r="C91" s="170"/>
      <c r="D91" s="140"/>
      <c r="E91" s="140"/>
      <c r="F91" s="140"/>
      <c r="G91" s="140"/>
      <c r="H91" s="140"/>
      <c r="I91" s="140"/>
      <c r="J91" s="140"/>
      <c r="K91" s="140"/>
      <c r="L91" s="140"/>
      <c r="M91" s="188" t="str">
        <f>CONCATENATE(Matchs_26!F68)</f>
        <v>Perdant Match 50</v>
      </c>
      <c r="N91" s="140"/>
      <c r="O91" s="140"/>
    </row>
    <row r="92" spans="1:15" ht="12.75">
      <c r="A92" s="140"/>
      <c r="B92" s="140"/>
      <c r="C92" s="147" t="s">
        <v>107</v>
      </c>
      <c r="D92" s="189" t="str">
        <f>CONCATENATE(Matchs_26!D44)</f>
        <v>Vainqueur Match 36</v>
      </c>
      <c r="E92" s="190"/>
      <c r="F92" s="140"/>
      <c r="G92" s="140"/>
      <c r="H92" s="140"/>
      <c r="I92" s="191"/>
      <c r="J92" s="140"/>
      <c r="K92" s="140"/>
      <c r="L92" s="140"/>
      <c r="M92" s="192"/>
      <c r="N92" s="140"/>
      <c r="O92" s="140"/>
    </row>
    <row r="93" spans="1:15" ht="12.75">
      <c r="A93" s="140"/>
      <c r="B93" s="140"/>
      <c r="C93" s="193"/>
      <c r="D93" s="194"/>
      <c r="E93" s="190"/>
      <c r="F93" s="195"/>
      <c r="G93" s="167"/>
      <c r="H93" s="196"/>
      <c r="I93" s="197"/>
      <c r="J93" s="188" t="str">
        <f>CONCATENATE(Matchs_26!D51)</f>
        <v>Perdant Match 44</v>
      </c>
      <c r="K93" s="140"/>
      <c r="L93" s="140"/>
      <c r="M93" s="181" t="s">
        <v>29</v>
      </c>
      <c r="N93" s="140"/>
      <c r="O93" s="140"/>
    </row>
    <row r="94" spans="1:15" ht="12.75">
      <c r="A94" s="140"/>
      <c r="B94" s="140"/>
      <c r="C94" s="198" t="str">
        <f>CONCATENATE(Matchs_26!F37)</f>
        <v>Perdant Match 27</v>
      </c>
      <c r="D94" s="199"/>
      <c r="E94" s="200"/>
      <c r="F94" s="195"/>
      <c r="G94" s="201"/>
      <c r="H94" s="196"/>
      <c r="I94" s="197"/>
      <c r="J94" s="202"/>
      <c r="K94" s="140"/>
      <c r="L94" s="140"/>
      <c r="M94" s="203"/>
      <c r="N94" s="140"/>
      <c r="O94" s="140"/>
    </row>
    <row r="95" spans="1:15" ht="12.75">
      <c r="A95" s="140"/>
      <c r="B95" s="140"/>
      <c r="C95" s="145"/>
      <c r="D95" s="199"/>
      <c r="E95" s="200"/>
      <c r="F95" s="195"/>
      <c r="G95" s="140"/>
      <c r="H95" s="196"/>
      <c r="I95" s="197"/>
      <c r="J95" s="166"/>
      <c r="K95" s="140"/>
      <c r="L95" s="140"/>
      <c r="M95" s="147" t="s">
        <v>101</v>
      </c>
      <c r="N95" s="140"/>
      <c r="O95" s="140"/>
    </row>
    <row r="96" spans="1:15" ht="12.75">
      <c r="A96" s="140"/>
      <c r="B96" s="140"/>
      <c r="C96" s="195"/>
      <c r="D96" s="147">
        <v>43</v>
      </c>
      <c r="E96" s="204" t="str">
        <f>CONCATENATE(Matchs_26!D56)</f>
        <v>Vainqueur Match 43</v>
      </c>
      <c r="F96" s="205"/>
      <c r="G96" s="140"/>
      <c r="H96" s="206"/>
      <c r="I96" s="198" t="str">
        <f>CONCATENATE(Matchs_26!F56)</f>
        <v>Vainqueur Match 50</v>
      </c>
      <c r="J96" s="163">
        <v>50</v>
      </c>
      <c r="K96" s="140"/>
      <c r="L96" s="207"/>
      <c r="M96" s="170"/>
      <c r="N96" s="140"/>
      <c r="O96" s="140"/>
    </row>
    <row r="97" spans="1:15" ht="12.75">
      <c r="A97" s="140"/>
      <c r="B97" s="140"/>
      <c r="C97" s="195"/>
      <c r="D97" s="193"/>
      <c r="E97" s="208"/>
      <c r="F97" s="209"/>
      <c r="G97" s="172">
        <v>55</v>
      </c>
      <c r="H97" s="200"/>
      <c r="I97" s="210"/>
      <c r="J97" s="211"/>
      <c r="K97" s="189" t="str">
        <f>CONCATENATE(Matchs_26!F43)</f>
        <v>Perdant Match 36</v>
      </c>
      <c r="L97" s="207"/>
      <c r="M97" s="181"/>
      <c r="N97" s="140"/>
      <c r="O97" s="140"/>
    </row>
    <row r="98" spans="1:15" ht="12.75">
      <c r="A98" s="140"/>
      <c r="B98" s="140"/>
      <c r="C98" s="187" t="str">
        <f>CONCATENATE(Matchs_26!D36)</f>
        <v>Perdant Match 25</v>
      </c>
      <c r="D98" s="199"/>
      <c r="E98" s="200"/>
      <c r="F98" s="195"/>
      <c r="G98" s="140"/>
      <c r="H98" s="196"/>
      <c r="I98" s="197"/>
      <c r="J98" s="212"/>
      <c r="K98" s="202"/>
      <c r="L98" s="207"/>
      <c r="M98" s="213"/>
      <c r="N98" s="140"/>
      <c r="O98" s="140"/>
    </row>
    <row r="99" spans="1:15" ht="12.75">
      <c r="A99" s="140"/>
      <c r="B99" s="140"/>
      <c r="C99" s="199"/>
      <c r="D99" s="199"/>
      <c r="E99" s="200"/>
      <c r="F99" s="195"/>
      <c r="G99" s="196"/>
      <c r="H99" s="196"/>
      <c r="I99" s="197"/>
      <c r="J99" s="214" t="str">
        <f>CONCATENATE(Matchs_26!F51)</f>
        <v>Vainqueur Match 42</v>
      </c>
      <c r="K99" s="163">
        <v>42</v>
      </c>
      <c r="L99" s="207"/>
      <c r="M99" s="215" t="str">
        <f>CONCATENATE(Matchs_26!D68)</f>
        <v>Perdant Match 49</v>
      </c>
      <c r="N99" s="140"/>
      <c r="O99" s="140"/>
    </row>
    <row r="100" spans="1:15" ht="12.75">
      <c r="A100" s="140"/>
      <c r="B100" s="140"/>
      <c r="C100" s="147" t="s">
        <v>105</v>
      </c>
      <c r="D100" s="216" t="str">
        <f>CONCATENATE(Matchs_26!F44)</f>
        <v>Vainqueur Match 35</v>
      </c>
      <c r="E100" s="190"/>
      <c r="F100" s="195"/>
      <c r="G100" s="196"/>
      <c r="H100" s="196"/>
      <c r="I100" s="197"/>
      <c r="J100" s="217"/>
      <c r="K100" s="211"/>
      <c r="L100" s="207"/>
      <c r="M100" s="180"/>
      <c r="N100" s="140"/>
      <c r="O100" s="140"/>
    </row>
    <row r="101" spans="1:15" ht="12.75">
      <c r="A101" s="140"/>
      <c r="B101" s="140"/>
      <c r="C101" s="193"/>
      <c r="D101" s="209"/>
      <c r="E101" s="190"/>
      <c r="F101" s="195"/>
      <c r="G101" s="196"/>
      <c r="H101" s="196"/>
      <c r="I101" s="197"/>
      <c r="J101" s="140"/>
      <c r="K101" s="204" t="str">
        <f>CONCATENATE(Matchs_26!D43)</f>
        <v>Perdant Match 35</v>
      </c>
      <c r="L101" s="207"/>
      <c r="M101" s="140"/>
      <c r="N101" s="140"/>
      <c r="O101" s="140"/>
    </row>
    <row r="102" spans="1:15" ht="12.75">
      <c r="A102" s="140"/>
      <c r="B102" s="140"/>
      <c r="C102" s="198" t="str">
        <f>CONCATENATE(Matchs_26!F36)</f>
        <v>Perdant Match 24</v>
      </c>
      <c r="D102" s="218"/>
      <c r="E102" s="218"/>
      <c r="F102" s="188" t="str">
        <f>CONCATENATE(Matchs_26!D70)</f>
        <v>Vainqueur Match 55</v>
      </c>
      <c r="G102" s="219"/>
      <c r="H102" s="188" t="str">
        <f>CONCATENATE(Matchs_26!D69)</f>
        <v>Perdant Match 55</v>
      </c>
      <c r="I102" s="220"/>
      <c r="J102" s="218"/>
      <c r="K102" s="140"/>
      <c r="L102" s="140"/>
      <c r="M102" s="188" t="str">
        <f>CONCATENATE(Matchs_26!F67)</f>
        <v>Perdant Match 42</v>
      </c>
      <c r="N102" s="140"/>
      <c r="O102" s="140"/>
    </row>
    <row r="103" spans="1:15" ht="12.75">
      <c r="A103" s="140"/>
      <c r="B103" s="140"/>
      <c r="C103" s="140"/>
      <c r="D103" s="140"/>
      <c r="E103" s="140"/>
      <c r="F103" s="202"/>
      <c r="G103" s="180"/>
      <c r="H103" s="192"/>
      <c r="I103" s="221"/>
      <c r="J103" s="140"/>
      <c r="K103" s="140"/>
      <c r="L103" s="140"/>
      <c r="M103" s="192"/>
      <c r="N103" s="140"/>
      <c r="O103" s="140"/>
    </row>
    <row r="104" spans="1:15" ht="12.75">
      <c r="A104" s="140"/>
      <c r="B104" s="140"/>
      <c r="C104" s="190"/>
      <c r="D104" s="195"/>
      <c r="E104" s="195"/>
      <c r="F104" s="179" t="s">
        <v>18</v>
      </c>
      <c r="G104" s="180"/>
      <c r="H104" s="181" t="s">
        <v>19</v>
      </c>
      <c r="I104" s="222"/>
      <c r="J104" s="140"/>
      <c r="K104" s="140"/>
      <c r="L104" s="140"/>
      <c r="M104" s="181" t="s">
        <v>48</v>
      </c>
      <c r="N104" s="140"/>
      <c r="O104" s="140"/>
    </row>
    <row r="105" spans="1:15" ht="12.75">
      <c r="A105" s="140"/>
      <c r="B105" s="140"/>
      <c r="C105" s="140"/>
      <c r="D105" s="195"/>
      <c r="E105" s="195"/>
      <c r="F105" s="223"/>
      <c r="G105" s="196"/>
      <c r="H105" s="203"/>
      <c r="I105" s="224"/>
      <c r="J105" s="140"/>
      <c r="K105" s="140"/>
      <c r="L105" s="140"/>
      <c r="M105" s="203"/>
      <c r="N105" s="140"/>
      <c r="O105" s="140"/>
    </row>
    <row r="106" spans="1:15" ht="12.75">
      <c r="A106" s="140"/>
      <c r="B106" s="140"/>
      <c r="C106" s="195"/>
      <c r="D106" s="140"/>
      <c r="E106" s="140"/>
      <c r="F106" s="163" t="s">
        <v>103</v>
      </c>
      <c r="G106" s="180"/>
      <c r="H106" s="147" t="s">
        <v>104</v>
      </c>
      <c r="I106" s="225"/>
      <c r="J106" s="140"/>
      <c r="K106" s="140"/>
      <c r="L106" s="140"/>
      <c r="M106" s="147" t="s">
        <v>106</v>
      </c>
      <c r="N106" s="140"/>
      <c r="O106" s="140"/>
    </row>
    <row r="107" spans="1:15" ht="12.75">
      <c r="A107" s="140"/>
      <c r="B107" s="140"/>
      <c r="C107" s="140"/>
      <c r="D107" s="195"/>
      <c r="E107" s="195"/>
      <c r="F107" s="226"/>
      <c r="G107" s="196"/>
      <c r="H107" s="170"/>
      <c r="I107" s="227"/>
      <c r="J107" s="140"/>
      <c r="K107" s="140"/>
      <c r="L107" s="140"/>
      <c r="M107" s="170"/>
      <c r="N107" s="140"/>
      <c r="O107" s="140"/>
    </row>
    <row r="108" spans="1:15" ht="12.75">
      <c r="A108" s="140"/>
      <c r="B108" s="140"/>
      <c r="C108" s="140"/>
      <c r="D108" s="195"/>
      <c r="E108" s="195"/>
      <c r="F108" s="179"/>
      <c r="G108" s="196"/>
      <c r="H108" s="181"/>
      <c r="I108" s="222"/>
      <c r="J108" s="140"/>
      <c r="K108" s="140"/>
      <c r="L108" s="140"/>
      <c r="M108" s="181"/>
      <c r="N108" s="140"/>
      <c r="O108" s="140"/>
    </row>
    <row r="109" spans="1:15" ht="12.75">
      <c r="A109" s="140"/>
      <c r="B109" s="140"/>
      <c r="C109" s="140"/>
      <c r="D109" s="140"/>
      <c r="E109" s="140"/>
      <c r="F109" s="226"/>
      <c r="G109" s="196"/>
      <c r="H109" s="213"/>
      <c r="I109" s="221"/>
      <c r="J109" s="140"/>
      <c r="K109" s="140"/>
      <c r="L109" s="140"/>
      <c r="M109" s="213"/>
      <c r="N109" s="140"/>
      <c r="O109" s="140"/>
    </row>
    <row r="110" spans="1:15" ht="12.75">
      <c r="A110" s="140"/>
      <c r="B110" s="140"/>
      <c r="C110" s="187" t="str">
        <f>CONCATENATE(Matchs_26!D35)</f>
        <v>Perdant Match 23</v>
      </c>
      <c r="D110" s="218"/>
      <c r="E110" s="218"/>
      <c r="F110" s="204" t="str">
        <f>CONCATENATE(Matchs_26!F70)</f>
        <v>Vainqueur Match 56</v>
      </c>
      <c r="G110" s="228"/>
      <c r="H110" s="215" t="str">
        <f>CONCATENATE(Matchs_26!F69)</f>
        <v>Perdant Match 56</v>
      </c>
      <c r="I110" s="229"/>
      <c r="J110" s="140"/>
      <c r="K110" s="140"/>
      <c r="L110" s="140"/>
      <c r="M110" s="215" t="str">
        <f>CONCATENATE(Matchs_26!D67)</f>
        <v>Perdant Match 41</v>
      </c>
      <c r="N110" s="140"/>
      <c r="O110" s="140"/>
    </row>
    <row r="111" spans="1:15" ht="12.75">
      <c r="A111" s="140"/>
      <c r="B111" s="140"/>
      <c r="C111" s="199"/>
      <c r="D111" s="140"/>
      <c r="E111" s="140"/>
      <c r="F111" s="200"/>
      <c r="G111" s="196"/>
      <c r="H111" s="180"/>
      <c r="I111" s="221"/>
      <c r="J111" s="140"/>
      <c r="K111" s="140"/>
      <c r="L111" s="140"/>
      <c r="M111" s="140"/>
      <c r="N111" s="140"/>
      <c r="O111" s="140"/>
    </row>
    <row r="112" spans="1:15" ht="12.75">
      <c r="A112" s="140"/>
      <c r="B112" s="140"/>
      <c r="C112" s="147" t="s">
        <v>102</v>
      </c>
      <c r="D112" s="188" t="str">
        <f>CONCATENATE(Matchs_26!D45)</f>
        <v>Vainqueur Match 34</v>
      </c>
      <c r="E112" s="188"/>
      <c r="F112" s="195"/>
      <c r="G112" s="196"/>
      <c r="H112" s="196"/>
      <c r="I112" s="197"/>
      <c r="J112" s="140"/>
      <c r="K112" s="228"/>
      <c r="L112" s="196"/>
      <c r="M112" s="140"/>
      <c r="N112" s="140"/>
      <c r="O112" s="140"/>
    </row>
    <row r="113" spans="1:15" ht="12.75">
      <c r="A113" s="140"/>
      <c r="B113" s="140"/>
      <c r="C113" s="193"/>
      <c r="D113" s="194"/>
      <c r="E113" s="190"/>
      <c r="F113" s="195"/>
      <c r="G113" s="196"/>
      <c r="H113" s="196"/>
      <c r="I113" s="197"/>
      <c r="J113" s="188" t="str">
        <f>CONCATENATE(Matchs_26!D50)</f>
        <v>Perdant Match 43</v>
      </c>
      <c r="K113" s="228"/>
      <c r="L113" s="196"/>
      <c r="M113" s="164" t="str">
        <f>CONCATENATE(Matchs_26!D66)</f>
        <v>Perdant Match 19</v>
      </c>
      <c r="N113" s="140"/>
      <c r="O113" s="140"/>
    </row>
    <row r="114" spans="1:15" ht="12.75">
      <c r="A114" s="140"/>
      <c r="B114" s="140"/>
      <c r="C114" s="198" t="str">
        <f>CONCATENATE(Matchs_26!F35)</f>
        <v>Perdant Match 22</v>
      </c>
      <c r="D114" s="193"/>
      <c r="E114" s="208"/>
      <c r="F114" s="230"/>
      <c r="G114" s="228"/>
      <c r="H114" s="228"/>
      <c r="I114" s="231"/>
      <c r="J114" s="232"/>
      <c r="K114" s="228"/>
      <c r="L114" s="218"/>
      <c r="M114" s="217"/>
      <c r="N114" s="140"/>
      <c r="O114" s="140"/>
    </row>
    <row r="115" spans="1:15" ht="12.75">
      <c r="A115" s="140"/>
      <c r="B115" s="140"/>
      <c r="C115" s="140"/>
      <c r="D115" s="199"/>
      <c r="E115" s="200"/>
      <c r="F115" s="195"/>
      <c r="G115" s="233"/>
      <c r="H115" s="196"/>
      <c r="I115" s="197"/>
      <c r="J115" s="212"/>
      <c r="K115" s="218"/>
      <c r="L115" s="140"/>
      <c r="M115" s="181" t="s">
        <v>109</v>
      </c>
      <c r="N115" s="140"/>
      <c r="O115" s="140"/>
    </row>
    <row r="116" spans="1:15" ht="12.75">
      <c r="A116" s="140"/>
      <c r="B116" s="140"/>
      <c r="C116" s="140"/>
      <c r="D116" s="147">
        <v>44</v>
      </c>
      <c r="E116" s="204" t="str">
        <f>CONCATENATE(Matchs_26!D57)</f>
        <v>Vainqueur Match 44</v>
      </c>
      <c r="F116" s="205"/>
      <c r="G116" s="186">
        <v>56</v>
      </c>
      <c r="H116" s="234"/>
      <c r="I116" s="198" t="str">
        <f>CONCATENATE(Matchs_26!F57)</f>
        <v>Vainqueur Match 49</v>
      </c>
      <c r="J116" s="163">
        <v>49</v>
      </c>
      <c r="K116" s="218"/>
      <c r="L116" s="140"/>
      <c r="M116" s="181"/>
      <c r="N116" s="140"/>
      <c r="O116" s="140"/>
    </row>
    <row r="117" spans="1:15" ht="12.75">
      <c r="A117" s="140"/>
      <c r="B117" s="140"/>
      <c r="C117" s="195"/>
      <c r="D117" s="193"/>
      <c r="E117" s="208"/>
      <c r="F117" s="190"/>
      <c r="G117" s="235"/>
      <c r="H117" s="200"/>
      <c r="I117" s="210"/>
      <c r="J117" s="211"/>
      <c r="K117" s="189" t="str">
        <f>CONCATENATE(Matchs_26!F42)</f>
        <v>Perdant Match 34</v>
      </c>
      <c r="L117" s="140"/>
      <c r="M117" s="147" t="s">
        <v>110</v>
      </c>
      <c r="N117" s="140"/>
      <c r="O117" s="140"/>
    </row>
    <row r="118" spans="1:15" ht="12.75">
      <c r="A118" s="140"/>
      <c r="B118" s="140"/>
      <c r="C118" s="187" t="str">
        <f>CONCATENATE(Matchs_26!D34)</f>
        <v>Perdant Match 28</v>
      </c>
      <c r="D118" s="199"/>
      <c r="E118" s="200"/>
      <c r="F118" s="195"/>
      <c r="G118" s="207"/>
      <c r="H118" s="196"/>
      <c r="I118" s="197"/>
      <c r="J118" s="212"/>
      <c r="K118" s="212"/>
      <c r="L118" s="140"/>
      <c r="M118" s="236"/>
      <c r="N118" s="140"/>
      <c r="O118" s="140"/>
    </row>
    <row r="119" spans="1:15" ht="12.75">
      <c r="A119" s="140"/>
      <c r="B119" s="140"/>
      <c r="C119" s="199"/>
      <c r="D119" s="199"/>
      <c r="E119" s="200"/>
      <c r="F119" s="195"/>
      <c r="G119" s="167"/>
      <c r="H119" s="196"/>
      <c r="I119" s="197"/>
      <c r="J119" s="214" t="str">
        <f>CONCATENATE(Matchs_26!F50)</f>
        <v>Vainqueur Match 41</v>
      </c>
      <c r="K119" s="163">
        <v>41</v>
      </c>
      <c r="L119" s="140"/>
      <c r="M119" s="237"/>
      <c r="N119" s="140"/>
      <c r="O119" s="140"/>
    </row>
    <row r="120" spans="1:15" ht="12.75">
      <c r="A120" s="140"/>
      <c r="B120" s="140"/>
      <c r="C120" s="147" t="s">
        <v>100</v>
      </c>
      <c r="D120" s="216" t="str">
        <f>CONCATENATE(Matchs_26!F45)</f>
        <v>Vainqueur Match 33</v>
      </c>
      <c r="E120" s="190"/>
      <c r="F120" s="140"/>
      <c r="G120" s="140"/>
      <c r="H120" s="140"/>
      <c r="I120" s="191"/>
      <c r="J120" s="217"/>
      <c r="K120" s="211"/>
      <c r="L120" s="207"/>
      <c r="M120" s="237"/>
      <c r="N120" s="140"/>
      <c r="O120" s="140"/>
    </row>
    <row r="121" spans="1:15" ht="12.75">
      <c r="A121" s="140"/>
      <c r="B121" s="140"/>
      <c r="C121" s="193"/>
      <c r="D121" s="209"/>
      <c r="E121" s="190"/>
      <c r="F121" s="140"/>
      <c r="G121" s="140"/>
      <c r="H121" s="140"/>
      <c r="I121" s="191"/>
      <c r="J121" s="140"/>
      <c r="K121" s="204" t="str">
        <f>CONCATENATE(Matchs_26!D42)</f>
        <v>Perdant Match 33</v>
      </c>
      <c r="L121" s="207"/>
      <c r="M121" s="154" t="str">
        <f>CONCATENATE(Matchs_26!F66)</f>
        <v>Perdant Match 20</v>
      </c>
      <c r="N121" s="140"/>
      <c r="O121" s="140"/>
    </row>
    <row r="122" spans="1:15" ht="12.75">
      <c r="A122" s="140"/>
      <c r="B122" s="140"/>
      <c r="C122" s="198" t="str">
        <f>CONCATENATE(Matchs_26!F34)</f>
        <v>Perdant Match 21</v>
      </c>
      <c r="D122" s="195"/>
      <c r="E122" s="195"/>
      <c r="F122" s="140"/>
      <c r="G122" s="140"/>
      <c r="H122" s="140"/>
      <c r="I122" s="191"/>
      <c r="J122" s="140"/>
      <c r="K122" s="200"/>
      <c r="L122" s="207"/>
      <c r="M122" s="180"/>
      <c r="N122" s="140"/>
      <c r="O122" s="140"/>
    </row>
    <row r="123" spans="1:15" ht="12.7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</row>
    <row r="124" spans="1:15" ht="12.75">
      <c r="A124" s="140"/>
      <c r="B124" s="140"/>
      <c r="C124" s="140"/>
      <c r="D124" s="140"/>
      <c r="E124" s="140"/>
      <c r="F124" s="256" t="s">
        <v>132</v>
      </c>
      <c r="G124" s="256"/>
      <c r="H124" s="256"/>
      <c r="I124" s="256"/>
      <c r="J124" s="257"/>
      <c r="K124" s="140"/>
      <c r="L124" s="140"/>
      <c r="M124" s="140"/>
      <c r="N124" s="140"/>
      <c r="O124" s="140"/>
    </row>
    <row r="125" spans="1:15" ht="12.75">
      <c r="A125" s="140"/>
      <c r="B125" s="140"/>
      <c r="C125" s="140"/>
      <c r="D125" s="140"/>
      <c r="E125" s="140"/>
      <c r="F125" s="256"/>
      <c r="G125" s="256"/>
      <c r="H125" s="256"/>
      <c r="I125" s="256"/>
      <c r="J125" s="257"/>
      <c r="K125" s="140"/>
      <c r="L125" s="140"/>
      <c r="M125" s="140"/>
      <c r="N125" s="140"/>
      <c r="O125" s="140"/>
    </row>
    <row r="126" spans="1:15" ht="12.75">
      <c r="A126" s="140"/>
      <c r="B126" s="140"/>
      <c r="C126" s="140"/>
      <c r="D126" s="140"/>
      <c r="E126" s="140"/>
      <c r="F126" s="257"/>
      <c r="G126" s="257"/>
      <c r="H126" s="257"/>
      <c r="I126" s="257"/>
      <c r="J126" s="257"/>
      <c r="K126" s="140"/>
      <c r="L126" s="140"/>
      <c r="M126" s="140"/>
      <c r="N126" s="140"/>
      <c r="O126" s="140"/>
    </row>
    <row r="127" spans="1:15" ht="12.7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</row>
    <row r="128" spans="1:15" ht="12.75">
      <c r="A128" s="140"/>
      <c r="B128" s="140"/>
      <c r="C128" s="144" t="str">
        <f>CONCATENATE(Matchs_26!D60)</f>
        <v>Perdant Match 37</v>
      </c>
      <c r="D128" s="144"/>
      <c r="E128" s="140"/>
      <c r="F128" s="140"/>
      <c r="G128" s="141" t="str">
        <f>CONCATENATE(Matchs_26!F60)</f>
        <v>Perdant Match 38</v>
      </c>
      <c r="H128" s="140"/>
      <c r="I128" s="164" t="str">
        <f>CONCATENATE(Matchs_26!F75)</f>
        <v>Perdant Match 53</v>
      </c>
      <c r="J128" s="140"/>
      <c r="K128" s="140"/>
      <c r="L128" s="140"/>
      <c r="M128" s="140"/>
      <c r="N128" s="140"/>
      <c r="O128" s="140"/>
    </row>
    <row r="129" spans="1:15" ht="12.75">
      <c r="A129" s="140"/>
      <c r="B129" s="140"/>
      <c r="C129" s="238"/>
      <c r="D129" s="209"/>
      <c r="E129" s="172" t="s">
        <v>108</v>
      </c>
      <c r="F129" s="239"/>
      <c r="G129" s="217"/>
      <c r="H129" s="140"/>
      <c r="I129" s="177"/>
      <c r="J129" s="240"/>
      <c r="K129" s="258" t="s">
        <v>22</v>
      </c>
      <c r="L129" s="259"/>
      <c r="M129" s="140"/>
      <c r="N129" s="140"/>
      <c r="O129" s="140"/>
    </row>
    <row r="130" spans="1:15" ht="12.75">
      <c r="A130" s="140"/>
      <c r="B130" s="140"/>
      <c r="C130" s="196"/>
      <c r="D130" s="195"/>
      <c r="E130" s="207"/>
      <c r="F130" s="207"/>
      <c r="G130" s="196"/>
      <c r="H130" s="140"/>
      <c r="I130" s="181" t="s">
        <v>23</v>
      </c>
      <c r="J130" s="230">
        <v>1</v>
      </c>
      <c r="K130" s="251" t="str">
        <f>CONCATENATE('Classement Final_26'!B2)</f>
        <v>Place 1</v>
      </c>
      <c r="L130" s="252"/>
      <c r="M130" s="140"/>
      <c r="N130" s="140"/>
      <c r="O130" s="140"/>
    </row>
    <row r="131" spans="1:15" ht="12.75">
      <c r="A131" s="140"/>
      <c r="B131" s="140"/>
      <c r="C131" s="196"/>
      <c r="D131" s="195"/>
      <c r="E131" s="196"/>
      <c r="F131" s="196"/>
      <c r="G131" s="196"/>
      <c r="H131" s="140"/>
      <c r="I131" s="183"/>
      <c r="J131" s="230">
        <v>2</v>
      </c>
      <c r="K131" s="251" t="str">
        <f>CONCATENATE('Classement Final_26'!B3)</f>
        <v>Place 2</v>
      </c>
      <c r="L131" s="252"/>
      <c r="M131" s="140"/>
      <c r="N131" s="140"/>
      <c r="O131" s="140"/>
    </row>
    <row r="132" spans="1:15" ht="12.75">
      <c r="A132" s="140"/>
      <c r="B132" s="140"/>
      <c r="C132" s="196"/>
      <c r="D132" s="196"/>
      <c r="E132" s="207"/>
      <c r="F132" s="207"/>
      <c r="G132" s="196"/>
      <c r="H132" s="140"/>
      <c r="I132" s="241" t="s">
        <v>113</v>
      </c>
      <c r="J132" s="230">
        <v>3</v>
      </c>
      <c r="K132" s="251" t="str">
        <f>CONCATENATE('Classement Final_26'!B4)</f>
        <v>Place 3</v>
      </c>
      <c r="L132" s="252"/>
      <c r="M132" s="140"/>
      <c r="N132" s="140"/>
      <c r="O132" s="140"/>
    </row>
    <row r="133" spans="1:15" ht="12.75">
      <c r="A133" s="140"/>
      <c r="B133" s="140"/>
      <c r="C133" s="196"/>
      <c r="D133" s="164" t="str">
        <f>CONCATENATE(Matchs_26!D72)</f>
        <v>Vainqueur Match 59</v>
      </c>
      <c r="E133" s="242"/>
      <c r="F133" s="164" t="str">
        <f>CONCATENATE(Matchs_26!D71)</f>
        <v>Perdant Match 59</v>
      </c>
      <c r="G133" s="140"/>
      <c r="H133" s="140"/>
      <c r="I133" s="183"/>
      <c r="J133" s="230">
        <v>4</v>
      </c>
      <c r="K133" s="251" t="str">
        <f>CONCATENATE('Classement Final_26'!B5)</f>
        <v>Place 4</v>
      </c>
      <c r="L133" s="252"/>
      <c r="M133" s="140"/>
      <c r="N133" s="140"/>
      <c r="O133" s="140"/>
    </row>
    <row r="134" spans="1:15" ht="12.75">
      <c r="A134" s="140"/>
      <c r="B134" s="140"/>
      <c r="C134" s="196"/>
      <c r="D134" s="202"/>
      <c r="E134" s="142"/>
      <c r="F134" s="192"/>
      <c r="G134" s="140"/>
      <c r="H134" s="140"/>
      <c r="I134" s="184"/>
      <c r="J134" s="230">
        <v>5</v>
      </c>
      <c r="K134" s="251" t="str">
        <f>CONCATENATE('Classement Final_26'!B6)</f>
        <v>Place 5</v>
      </c>
      <c r="L134" s="253"/>
      <c r="M134" s="140"/>
      <c r="N134" s="140"/>
      <c r="O134" s="140"/>
    </row>
    <row r="135" spans="1:15" ht="12.75">
      <c r="A135" s="140"/>
      <c r="B135" s="140"/>
      <c r="C135" s="207"/>
      <c r="D135" s="179" t="s">
        <v>25</v>
      </c>
      <c r="E135" s="180"/>
      <c r="F135" s="181" t="s">
        <v>26</v>
      </c>
      <c r="G135" s="140"/>
      <c r="H135" s="140"/>
      <c r="I135" s="185"/>
      <c r="J135" s="230">
        <v>6</v>
      </c>
      <c r="K135" s="251" t="str">
        <f>CONCATENATE('Classement Final_26'!B7)</f>
        <v>Place 6</v>
      </c>
      <c r="L135" s="253"/>
      <c r="M135" s="140"/>
      <c r="N135" s="140"/>
      <c r="O135" s="140"/>
    </row>
    <row r="136" spans="1:15" ht="12.75">
      <c r="A136" s="140"/>
      <c r="B136" s="140"/>
      <c r="C136" s="193"/>
      <c r="D136" s="179"/>
      <c r="E136" s="207"/>
      <c r="F136" s="213"/>
      <c r="G136" s="140"/>
      <c r="H136" s="140"/>
      <c r="I136" s="154" t="str">
        <f>CONCATENATE(Matchs_26!D75)</f>
        <v>Perdant Match 54</v>
      </c>
      <c r="J136" s="230">
        <v>7</v>
      </c>
      <c r="K136" s="251" t="str">
        <f>CONCATENATE('Classement Final_26'!B8)</f>
        <v>Place 7</v>
      </c>
      <c r="L136" s="253"/>
      <c r="M136" s="140"/>
      <c r="N136" s="140"/>
      <c r="O136" s="140"/>
    </row>
    <row r="137" spans="1:15" ht="12.75">
      <c r="A137" s="140"/>
      <c r="B137" s="140"/>
      <c r="C137" s="230"/>
      <c r="D137" s="163" t="s">
        <v>111</v>
      </c>
      <c r="E137" s="196"/>
      <c r="F137" s="147" t="s">
        <v>112</v>
      </c>
      <c r="G137" s="140"/>
      <c r="H137" s="140"/>
      <c r="I137" s="140"/>
      <c r="J137" s="230">
        <v>8</v>
      </c>
      <c r="K137" s="251" t="str">
        <f>CONCATENATE('Classement Final_26'!B9)</f>
        <v>Place 8</v>
      </c>
      <c r="L137" s="253"/>
      <c r="M137" s="140"/>
      <c r="N137" s="140"/>
      <c r="O137" s="140"/>
    </row>
    <row r="138" spans="1:15" ht="12.75">
      <c r="A138" s="140"/>
      <c r="B138" s="140"/>
      <c r="C138" s="230"/>
      <c r="D138" s="226"/>
      <c r="E138" s="228"/>
      <c r="F138" s="236"/>
      <c r="G138" s="140"/>
      <c r="H138" s="140"/>
      <c r="I138" s="140"/>
      <c r="J138" s="230">
        <v>9</v>
      </c>
      <c r="K138" s="251" t="str">
        <f>CONCATENATE('Classement Final_26'!B10)</f>
        <v>Place 9</v>
      </c>
      <c r="L138" s="253"/>
      <c r="M138" s="140"/>
      <c r="N138" s="140"/>
      <c r="O138" s="140"/>
    </row>
    <row r="139" spans="1:15" ht="12.75">
      <c r="A139" s="140"/>
      <c r="B139" s="140"/>
      <c r="C139" s="230"/>
      <c r="D139" s="244"/>
      <c r="E139" s="207"/>
      <c r="F139" s="243"/>
      <c r="G139" s="140"/>
      <c r="H139" s="140"/>
      <c r="I139" s="164" t="str">
        <f>CONCATENATE(Matchs_26!D76)</f>
        <v>Perdant Match 57</v>
      </c>
      <c r="J139" s="230">
        <v>10</v>
      </c>
      <c r="K139" s="251" t="str">
        <f>CONCATENATE('Classement Final_26'!B11)</f>
        <v>Place 10</v>
      </c>
      <c r="L139" s="253"/>
      <c r="M139" s="140"/>
      <c r="N139" s="140"/>
      <c r="O139" s="140"/>
    </row>
    <row r="140" spans="1:15" ht="12.75">
      <c r="A140" s="140"/>
      <c r="B140" s="140"/>
      <c r="C140" s="195"/>
      <c r="D140" s="244"/>
      <c r="E140" s="142"/>
      <c r="F140" s="213"/>
      <c r="G140" s="140"/>
      <c r="H140" s="140"/>
      <c r="I140" s="177"/>
      <c r="J140" s="230">
        <v>11</v>
      </c>
      <c r="K140" s="251" t="str">
        <f>CONCATENATE('Classement Final_26'!B12)</f>
        <v>Place 11</v>
      </c>
      <c r="L140" s="253"/>
      <c r="M140" s="140"/>
      <c r="N140" s="140"/>
      <c r="O140" s="140"/>
    </row>
    <row r="141" spans="1:15" ht="12.75">
      <c r="A141" s="140"/>
      <c r="B141" s="140"/>
      <c r="C141" s="196"/>
      <c r="D141" s="162" t="str">
        <f>CONCATENATE(Matchs_26!F72)</f>
        <v>Vainqueur Match 60</v>
      </c>
      <c r="E141" s="242"/>
      <c r="F141" s="154" t="str">
        <f>CONCATENATE(Matchs_26!F71)</f>
        <v>Perdant Match 60</v>
      </c>
      <c r="G141" s="140"/>
      <c r="H141" s="140"/>
      <c r="I141" s="181" t="s">
        <v>24</v>
      </c>
      <c r="J141" s="230">
        <v>12</v>
      </c>
      <c r="K141" s="251" t="str">
        <f>CONCATENATE('Classement Final_26'!B13)</f>
        <v>Place 12</v>
      </c>
      <c r="L141" s="253"/>
      <c r="M141" s="140"/>
      <c r="N141" s="140"/>
      <c r="O141" s="140"/>
    </row>
    <row r="142" spans="1:15" ht="12.75">
      <c r="A142" s="140"/>
      <c r="B142" s="140"/>
      <c r="C142" s="196"/>
      <c r="D142" s="242"/>
      <c r="E142" s="207"/>
      <c r="F142" s="242"/>
      <c r="G142" s="140"/>
      <c r="H142" s="140"/>
      <c r="I142" s="183"/>
      <c r="J142" s="230">
        <v>13</v>
      </c>
      <c r="K142" s="251" t="str">
        <f>CONCATENATE('Classement Final_26'!B14)</f>
        <v>Place 13</v>
      </c>
      <c r="L142" s="253"/>
      <c r="M142" s="140"/>
      <c r="N142" s="140"/>
      <c r="O142" s="140"/>
    </row>
    <row r="143" spans="1:15" ht="12.75">
      <c r="A143" s="140"/>
      <c r="B143" s="140"/>
      <c r="C143" s="196"/>
      <c r="D143" s="207"/>
      <c r="E143" s="207"/>
      <c r="F143" s="207"/>
      <c r="G143" s="207"/>
      <c r="H143" s="140"/>
      <c r="I143" s="241" t="s">
        <v>116</v>
      </c>
      <c r="J143" s="230">
        <v>14</v>
      </c>
      <c r="K143" s="251" t="str">
        <f>CONCATENATE('Classement Final_26'!B15)</f>
        <v>Place 14</v>
      </c>
      <c r="L143" s="253"/>
      <c r="M143" s="140"/>
      <c r="N143" s="140"/>
      <c r="O143" s="140"/>
    </row>
    <row r="144" spans="1:15" ht="12.75">
      <c r="A144" s="140"/>
      <c r="B144" s="140"/>
      <c r="C144" s="196"/>
      <c r="D144" s="207"/>
      <c r="E144" s="207"/>
      <c r="F144" s="207"/>
      <c r="G144" s="207"/>
      <c r="H144" s="140"/>
      <c r="I144" s="183"/>
      <c r="J144" s="230">
        <v>15</v>
      </c>
      <c r="K144" s="251" t="str">
        <f>CONCATENATE('Classement Final_26'!B16)</f>
        <v>Place 15</v>
      </c>
      <c r="L144" s="252"/>
      <c r="M144" s="140"/>
      <c r="N144" s="140"/>
      <c r="O144" s="140"/>
    </row>
    <row r="145" spans="1:15" ht="12.75">
      <c r="A145" s="140"/>
      <c r="B145" s="140"/>
      <c r="C145" s="196"/>
      <c r="D145" s="195"/>
      <c r="E145" s="245"/>
      <c r="F145" s="180"/>
      <c r="G145" s="196"/>
      <c r="H145" s="140"/>
      <c r="I145" s="184"/>
      <c r="J145" s="230">
        <v>16</v>
      </c>
      <c r="K145" s="251" t="str">
        <f>CONCATENATE('Classement Final_26'!B17)</f>
        <v>Place 16</v>
      </c>
      <c r="L145" s="252"/>
      <c r="M145" s="140"/>
      <c r="N145" s="140"/>
      <c r="O145" s="140"/>
    </row>
    <row r="146" spans="1:15" ht="12.75">
      <c r="A146" s="140"/>
      <c r="B146" s="140"/>
      <c r="C146" s="162" t="str">
        <f>CONCATENATE(Matchs_26!D61)</f>
        <v>Perdant Match 39</v>
      </c>
      <c r="D146" s="154"/>
      <c r="E146" s="186" t="s">
        <v>114</v>
      </c>
      <c r="F146" s="246"/>
      <c r="G146" s="150" t="str">
        <f>CONCATENATE(Matchs_26!F61)</f>
        <v>Perdant Match 40</v>
      </c>
      <c r="H146" s="140"/>
      <c r="I146" s="185"/>
      <c r="J146" s="230">
        <v>17</v>
      </c>
      <c r="K146" s="251" t="str">
        <f>CONCATENATE('Classement Final_26'!B18)</f>
        <v>Place 17</v>
      </c>
      <c r="L146" s="252"/>
      <c r="M146" s="140"/>
      <c r="N146" s="140"/>
      <c r="O146" s="140"/>
    </row>
    <row r="147" spans="1:15" ht="12.75">
      <c r="A147" s="140"/>
      <c r="B147" s="140"/>
      <c r="C147" s="140"/>
      <c r="D147" s="140"/>
      <c r="E147" s="140"/>
      <c r="F147" s="140"/>
      <c r="G147" s="140"/>
      <c r="H147" s="140"/>
      <c r="I147" s="154" t="str">
        <f>CONCATENATE(Matchs_26!F76)</f>
        <v>Perdant Match 58</v>
      </c>
      <c r="J147" s="230">
        <v>18</v>
      </c>
      <c r="K147" s="251" t="str">
        <f>CONCATENATE('Classement Final_26'!B19)</f>
        <v>Place 18</v>
      </c>
      <c r="L147" s="252"/>
      <c r="M147" s="140"/>
      <c r="N147" s="140"/>
      <c r="O147" s="140"/>
    </row>
    <row r="148" spans="1:15" ht="12.75">
      <c r="A148" s="140"/>
      <c r="B148" s="140"/>
      <c r="C148" s="144" t="str">
        <f>CONCATENATE(Matchs_26!D62)</f>
        <v>Perdant Match 45</v>
      </c>
      <c r="D148" s="144"/>
      <c r="E148" s="140"/>
      <c r="F148" s="140"/>
      <c r="G148" s="141" t="str">
        <f>CONCATENATE(Matchs_26!F62)</f>
        <v>Perdant Match 46</v>
      </c>
      <c r="H148" s="140"/>
      <c r="I148" s="140"/>
      <c r="J148" s="230">
        <v>19</v>
      </c>
      <c r="K148" s="251" t="str">
        <f>CONCATENATE('Classement Final_26'!B20)</f>
        <v>Place 19</v>
      </c>
      <c r="L148" s="253"/>
      <c r="M148" s="140"/>
      <c r="N148" s="140"/>
      <c r="O148" s="140"/>
    </row>
    <row r="149" spans="1:15" ht="12.75">
      <c r="A149" s="140"/>
      <c r="B149" s="140"/>
      <c r="C149" s="238"/>
      <c r="D149" s="209"/>
      <c r="E149" s="172" t="s">
        <v>115</v>
      </c>
      <c r="F149" s="239"/>
      <c r="G149" s="217"/>
      <c r="H149" s="140"/>
      <c r="I149" s="140"/>
      <c r="J149" s="230">
        <v>20</v>
      </c>
      <c r="K149" s="251" t="str">
        <f>CONCATENATE('Classement Final_26'!B21)</f>
        <v>Place 20</v>
      </c>
      <c r="L149" s="253"/>
      <c r="M149" s="140"/>
      <c r="N149" s="140"/>
      <c r="O149" s="140"/>
    </row>
    <row r="150" spans="1:15" ht="12.75">
      <c r="A150" s="140"/>
      <c r="B150" s="140"/>
      <c r="C150" s="196"/>
      <c r="D150" s="195"/>
      <c r="E150" s="207"/>
      <c r="F150" s="207"/>
      <c r="G150" s="196"/>
      <c r="H150" s="140"/>
      <c r="I150" s="140"/>
      <c r="J150" s="230">
        <v>21</v>
      </c>
      <c r="K150" s="251" t="str">
        <f>CONCATENATE('Classement Final_26'!B22)</f>
        <v>Place 21</v>
      </c>
      <c r="L150" s="253"/>
      <c r="M150" s="140"/>
      <c r="N150" s="140"/>
      <c r="O150" s="140"/>
    </row>
    <row r="151" spans="1:15" ht="12.75">
      <c r="A151" s="140"/>
      <c r="B151" s="140"/>
      <c r="C151" s="196"/>
      <c r="D151" s="195"/>
      <c r="E151" s="196"/>
      <c r="F151" s="196"/>
      <c r="G151" s="196"/>
      <c r="H151" s="140"/>
      <c r="I151" s="140"/>
      <c r="J151" s="230">
        <v>22</v>
      </c>
      <c r="K151" s="251" t="str">
        <f>CONCATENATE('Classement Final_26'!B23)</f>
        <v>Place 22</v>
      </c>
      <c r="L151" s="253"/>
      <c r="M151" s="140"/>
      <c r="N151" s="140"/>
      <c r="O151" s="140"/>
    </row>
    <row r="152" spans="1:15" ht="12.75">
      <c r="A152" s="140"/>
      <c r="B152" s="140"/>
      <c r="C152" s="196"/>
      <c r="D152" s="196"/>
      <c r="E152" s="207"/>
      <c r="F152" s="207"/>
      <c r="G152" s="196"/>
      <c r="H152" s="140"/>
      <c r="I152" s="140"/>
      <c r="J152" s="230">
        <v>23</v>
      </c>
      <c r="K152" s="251" t="str">
        <f>CONCATENATE('Classement Final_26'!B24)</f>
        <v>Place 23</v>
      </c>
      <c r="L152" s="253"/>
      <c r="M152" s="140"/>
      <c r="N152" s="140"/>
      <c r="O152" s="140"/>
    </row>
    <row r="153" spans="1:15" ht="12.75">
      <c r="A153" s="140"/>
      <c r="B153" s="140"/>
      <c r="C153" s="196"/>
      <c r="D153" s="164" t="str">
        <f>CONCATENATE(Matchs_26!D74)</f>
        <v>Vainqueur Match 61</v>
      </c>
      <c r="E153" s="242"/>
      <c r="F153" s="164" t="str">
        <f>CONCATENATE(Matchs_26!D73)</f>
        <v>Perdant Match 61</v>
      </c>
      <c r="G153" s="140"/>
      <c r="H153" s="140"/>
      <c r="I153" s="140"/>
      <c r="J153" s="230">
        <v>24</v>
      </c>
      <c r="K153" s="251" t="str">
        <f>CONCATENATE('Classement Final_26'!B25)</f>
        <v>Place 24</v>
      </c>
      <c r="L153" s="253"/>
      <c r="M153" s="140"/>
      <c r="N153" s="140"/>
      <c r="O153" s="140"/>
    </row>
    <row r="154" spans="1:15" ht="12.75">
      <c r="A154" s="140"/>
      <c r="B154" s="140"/>
      <c r="C154" s="196"/>
      <c r="D154" s="202"/>
      <c r="E154" s="142"/>
      <c r="F154" s="192"/>
      <c r="G154" s="140"/>
      <c r="H154" s="140"/>
      <c r="I154" s="140"/>
      <c r="J154" s="230">
        <v>25</v>
      </c>
      <c r="K154" s="251" t="str">
        <f>CONCATENATE('Classement Final_26'!B26)</f>
        <v>Place 25</v>
      </c>
      <c r="L154" s="253"/>
      <c r="M154" s="140"/>
      <c r="N154" s="140"/>
      <c r="O154" s="140"/>
    </row>
    <row r="155" spans="1:15" ht="12.75">
      <c r="A155" s="140"/>
      <c r="B155" s="140"/>
      <c r="C155" s="207"/>
      <c r="D155" s="179" t="s">
        <v>20</v>
      </c>
      <c r="E155" s="180"/>
      <c r="F155" s="181" t="s">
        <v>21</v>
      </c>
      <c r="G155" s="140"/>
      <c r="H155" s="140"/>
      <c r="I155" s="140"/>
      <c r="J155" s="193">
        <v>26</v>
      </c>
      <c r="K155" s="254" t="str">
        <f>CONCATENATE('Classement Final_26'!B27)</f>
        <v>Place 26</v>
      </c>
      <c r="L155" s="255"/>
      <c r="M155" s="166"/>
      <c r="N155" s="140"/>
      <c r="O155" s="140"/>
    </row>
    <row r="156" spans="1:15" ht="12.75">
      <c r="A156" s="140"/>
      <c r="B156" s="140"/>
      <c r="C156" s="193"/>
      <c r="D156" s="179"/>
      <c r="E156" s="207"/>
      <c r="F156" s="213"/>
      <c r="G156" s="140"/>
      <c r="H156" s="140"/>
      <c r="I156" s="140"/>
      <c r="J156" s="140"/>
      <c r="K156" s="208"/>
      <c r="L156" s="140"/>
      <c r="M156" s="140"/>
      <c r="N156" s="140"/>
      <c r="O156" s="140"/>
    </row>
    <row r="157" spans="1:15" ht="12.75">
      <c r="A157" s="140"/>
      <c r="B157" s="140"/>
      <c r="C157" s="230"/>
      <c r="D157" s="163" t="s">
        <v>117</v>
      </c>
      <c r="E157" s="196"/>
      <c r="F157" s="147" t="s">
        <v>118</v>
      </c>
      <c r="G157" s="140"/>
      <c r="H157" s="140"/>
      <c r="I157" s="140"/>
      <c r="J157" s="140"/>
      <c r="K157" s="208"/>
      <c r="L157" s="250"/>
      <c r="M157" s="250"/>
      <c r="N157" s="140"/>
      <c r="O157" s="140"/>
    </row>
    <row r="158" spans="1:15" ht="12.75">
      <c r="A158" s="140"/>
      <c r="B158" s="140"/>
      <c r="C158" s="230"/>
      <c r="D158" s="226"/>
      <c r="E158" s="228"/>
      <c r="F158" s="236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5" ht="12.75">
      <c r="A159" s="140"/>
      <c r="B159" s="140"/>
      <c r="C159" s="230"/>
      <c r="D159" s="244"/>
      <c r="E159" s="207"/>
      <c r="F159" s="243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1:15" ht="12.75">
      <c r="A160" s="140"/>
      <c r="B160" s="140"/>
      <c r="C160" s="195"/>
      <c r="D160" s="244"/>
      <c r="E160" s="142"/>
      <c r="F160" s="213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1:15" ht="12.75">
      <c r="A161" s="140"/>
      <c r="B161" s="140"/>
      <c r="C161" s="196"/>
      <c r="D161" s="162" t="str">
        <f>CONCATENATE(Matchs_26!F74)</f>
        <v>Vainqueur Match 62</v>
      </c>
      <c r="E161" s="242"/>
      <c r="F161" s="154" t="str">
        <f>CONCATENATE(Matchs_26!F73)</f>
        <v>Perdant Match 62</v>
      </c>
      <c r="G161" s="140"/>
      <c r="H161" s="140"/>
      <c r="I161" s="140"/>
      <c r="J161" s="140"/>
      <c r="K161" s="140"/>
      <c r="L161" s="140"/>
      <c r="M161" s="140"/>
      <c r="N161" s="140"/>
      <c r="O161" s="140"/>
    </row>
    <row r="162" spans="1:15" ht="12.75">
      <c r="A162" s="140"/>
      <c r="B162" s="140"/>
      <c r="C162" s="196"/>
      <c r="D162" s="242"/>
      <c r="E162" s="207"/>
      <c r="F162" s="242"/>
      <c r="G162" s="140"/>
      <c r="H162" s="140"/>
      <c r="I162" s="140"/>
      <c r="J162" s="140"/>
      <c r="K162" s="140"/>
      <c r="L162" s="140"/>
      <c r="M162" s="140"/>
      <c r="N162" s="140"/>
      <c r="O162" s="140"/>
    </row>
    <row r="163" spans="3:10" ht="12.75">
      <c r="C163" s="196"/>
      <c r="D163" s="207"/>
      <c r="E163" s="207"/>
      <c r="F163" s="207"/>
      <c r="G163" s="207"/>
      <c r="H163" s="140"/>
      <c r="I163" s="140"/>
      <c r="J163" s="140"/>
    </row>
    <row r="164" spans="3:10" ht="12.75">
      <c r="C164" s="196"/>
      <c r="D164" s="207"/>
      <c r="E164" s="207"/>
      <c r="F164" s="207"/>
      <c r="G164" s="207"/>
      <c r="H164" s="140"/>
      <c r="I164" s="140"/>
      <c r="J164" s="140"/>
    </row>
    <row r="165" spans="3:10" ht="12.75">
      <c r="C165" s="196"/>
      <c r="D165" s="195"/>
      <c r="E165" s="245"/>
      <c r="F165" s="180"/>
      <c r="G165" s="196"/>
      <c r="H165" s="140"/>
      <c r="I165" s="140"/>
      <c r="J165" s="140"/>
    </row>
    <row r="166" spans="3:10" ht="12.75">
      <c r="C166" s="162" t="str">
        <f>CONCATENATE(Matchs_26!D63)</f>
        <v>Perdant Match 47</v>
      </c>
      <c r="D166" s="154"/>
      <c r="E166" s="186" t="s">
        <v>119</v>
      </c>
      <c r="F166" s="246"/>
      <c r="G166" s="150" t="str">
        <f>CONCATENATE(Matchs_26!F63)</f>
        <v>Perdant Match 48</v>
      </c>
      <c r="H166" s="140"/>
      <c r="I166" s="140"/>
      <c r="J166" s="140"/>
    </row>
    <row r="167" spans="3:10" ht="12.75">
      <c r="C167" s="140"/>
      <c r="D167" s="140"/>
      <c r="E167" s="140"/>
      <c r="F167" s="140"/>
      <c r="G167" s="140"/>
      <c r="H167" s="140"/>
      <c r="I167" s="140"/>
      <c r="J167" s="140"/>
    </row>
    <row r="168" spans="3:10" ht="12.75">
      <c r="C168" s="140"/>
      <c r="D168" s="140"/>
      <c r="E168" s="140"/>
      <c r="F168" s="140"/>
      <c r="G168" s="140"/>
      <c r="H168" s="140"/>
      <c r="I168" s="140"/>
      <c r="J168" s="140"/>
    </row>
  </sheetData>
  <sheetProtection sheet="1"/>
  <mergeCells count="32">
    <mergeCell ref="K130:L130"/>
    <mergeCell ref="K143:L143"/>
    <mergeCell ref="K132:L132"/>
    <mergeCell ref="K138:L138"/>
    <mergeCell ref="K139:L139"/>
    <mergeCell ref="K140:L140"/>
    <mergeCell ref="F1:J3"/>
    <mergeCell ref="F42:J44"/>
    <mergeCell ref="K135:L135"/>
    <mergeCell ref="K136:L136"/>
    <mergeCell ref="K137:L137"/>
    <mergeCell ref="K131:L131"/>
    <mergeCell ref="K133:L133"/>
    <mergeCell ref="F85:J87"/>
    <mergeCell ref="F124:J126"/>
    <mergeCell ref="K129:L129"/>
    <mergeCell ref="K144:L144"/>
    <mergeCell ref="K145:L145"/>
    <mergeCell ref="K146:L146"/>
    <mergeCell ref="K134:L134"/>
    <mergeCell ref="K141:L141"/>
    <mergeCell ref="K142:L142"/>
    <mergeCell ref="L157:M157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</mergeCells>
  <printOptions horizontalCentered="1" verticalCentered="1"/>
  <pageMargins left="0" right="0" top="0" bottom="0" header="0" footer="0"/>
  <pageSetup horizontalDpi="300" verticalDpi="300" orientation="landscape" paperSize="9" scale="89" r:id="rId1"/>
  <rowBreaks count="3" manualBreakCount="3">
    <brk id="41" max="255" man="1"/>
    <brk id="83" max="25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7">
      <selection activeCell="N25" sqref="N25"/>
    </sheetView>
  </sheetViews>
  <sheetFormatPr defaultColWidth="8.7109375" defaultRowHeight="12.75"/>
  <cols>
    <col min="1" max="1" width="3.00390625" style="13" customWidth="1"/>
    <col min="2" max="2" width="19.57421875" style="0" customWidth="1"/>
  </cols>
  <sheetData>
    <row r="1" spans="1:2" ht="39.75" customHeight="1" thickBot="1" thickTop="1">
      <c r="A1" s="260" t="s">
        <v>13</v>
      </c>
      <c r="B1" s="261"/>
    </row>
    <row r="2" spans="1:2" ht="18" customHeight="1" thickTop="1">
      <c r="A2" s="4">
        <v>1</v>
      </c>
      <c r="B2" s="2" t="str">
        <f>IF(Matchs_26!G78=Matchs_26!I78,"Place 1",IF(Matchs_26!G78&gt;Matchs_26!I78,Matchs_26!D78,Matchs_26!F78))</f>
        <v>Place 1</v>
      </c>
    </row>
    <row r="3" spans="1:2" ht="18" customHeight="1">
      <c r="A3" s="4">
        <f>SUM(A2,1)</f>
        <v>2</v>
      </c>
      <c r="B3" s="2" t="str">
        <f>IF(Matchs_26!G78=Matchs_26!I78,"Place 2",IF(Matchs_26!G78&lt;Matchs_26!I78,Matchs_26!D78,Matchs_26!F78))</f>
        <v>Place 2</v>
      </c>
    </row>
    <row r="4" spans="1:2" ht="18" customHeight="1">
      <c r="A4" s="4">
        <f>SUM(A3,1)</f>
        <v>3</v>
      </c>
      <c r="B4" s="2" t="str">
        <f>IF(Matchs_26!G77=Matchs_26!I77,"Place 3",IF(Matchs_26!G77&gt;Matchs_26!I77,Matchs_26!D77,Matchs_26!F77))</f>
        <v>Place 3</v>
      </c>
    </row>
    <row r="5" spans="1:2" ht="18" customHeight="1">
      <c r="A5" s="4">
        <f>SUM(A4,1)</f>
        <v>4</v>
      </c>
      <c r="B5" s="2" t="str">
        <f>IF(Matchs_26!G77=Matchs_26!I77,"Place 4",IF(Matchs_26!G77&lt;Matchs_26!I77,Matchs_26!D77,Matchs_26!F77))</f>
        <v>Place 4</v>
      </c>
    </row>
    <row r="6" spans="1:2" ht="18" customHeight="1">
      <c r="A6" s="4">
        <f>SUM(A5,1)</f>
        <v>5</v>
      </c>
      <c r="B6" s="2" t="str">
        <f>IF(Matchs_26!G76=Matchs_26!I76,"Place 5",IF(Matchs_26!G76&gt;Matchs_26!I76,Matchs_26!D76,Matchs_26!F76))</f>
        <v>Place 5</v>
      </c>
    </row>
    <row r="7" spans="1:2" ht="18" customHeight="1">
      <c r="A7" s="4">
        <v>6</v>
      </c>
      <c r="B7" s="2" t="str">
        <f>IF(Matchs_26!G76=Matchs_26!I76,"Place 6",IF(Matchs_26!G76&lt;Matchs_26!I76,Matchs_26!D76,Matchs_26!F76))</f>
        <v>Place 6</v>
      </c>
    </row>
    <row r="8" spans="1:2" ht="18" customHeight="1">
      <c r="A8" s="4">
        <v>7</v>
      </c>
      <c r="B8" s="2" t="str">
        <f>IF(Matchs_26!G75=Matchs_26!I75,"Place 7",IF(Matchs_26!G75&gt;Matchs_26!I75,Matchs_26!D75,Matchs_26!F75))</f>
        <v>Place 7</v>
      </c>
    </row>
    <row r="9" spans="1:2" ht="18" customHeight="1">
      <c r="A9" s="4">
        <v>8</v>
      </c>
      <c r="B9" s="2" t="str">
        <f>IF(Matchs_26!G75=Matchs_26!I75,"Place 8",IF(Matchs_26!G75&lt;Matchs_26!I75,Matchs_26!D75,Matchs_26!F75))</f>
        <v>Place 8</v>
      </c>
    </row>
    <row r="10" spans="1:2" ht="18" customHeight="1">
      <c r="A10" s="4">
        <v>9</v>
      </c>
      <c r="B10" s="2" t="str">
        <f>IF(Matchs_26!G74=Matchs_26!I74,"Place 9",IF(Matchs_26!G74&gt;Matchs_26!I74,Matchs_26!D74,Matchs_26!F74))</f>
        <v>Place 9</v>
      </c>
    </row>
    <row r="11" spans="1:2" ht="18" customHeight="1">
      <c r="A11" s="4">
        <v>10</v>
      </c>
      <c r="B11" s="2" t="str">
        <f>IF(Matchs_26!G74=Matchs_26!I74,"Place 10",IF(Matchs_26!G74&lt;Matchs_26!I74,Matchs_26!D74,Matchs_26!F74))</f>
        <v>Place 10</v>
      </c>
    </row>
    <row r="12" spans="1:2" ht="18" customHeight="1">
      <c r="A12" s="4">
        <v>11</v>
      </c>
      <c r="B12" s="2" t="str">
        <f>IF(Matchs_26!G73=Matchs_26!I73,"Place 11",IF(Matchs_26!G73&gt;Matchs_26!I73,Matchs_26!D73,Matchs_26!F73))</f>
        <v>Place 11</v>
      </c>
    </row>
    <row r="13" spans="1:2" ht="18" customHeight="1">
      <c r="A13" s="4">
        <v>12</v>
      </c>
      <c r="B13" s="2" t="str">
        <f>IF(Matchs_26!G73=Matchs_26!I73,"Place 12",IF(Matchs_26!G73&lt;Matchs_26!I73,Matchs_26!D73,Matchs_26!F73))</f>
        <v>Place 12</v>
      </c>
    </row>
    <row r="14" spans="1:2" ht="18" customHeight="1">
      <c r="A14" s="4">
        <v>13</v>
      </c>
      <c r="B14" s="2" t="str">
        <f>IF(Matchs_26!G72=Matchs_26!I72,"Place 13",IF(Matchs_26!G72&gt;Matchs_26!I72,Matchs_26!D72,Matchs_26!F72))</f>
        <v>Place 13</v>
      </c>
    </row>
    <row r="15" spans="1:2" ht="18" customHeight="1">
      <c r="A15" s="4">
        <v>14</v>
      </c>
      <c r="B15" s="2" t="str">
        <f>IF(Matchs_26!G72=Matchs_26!I72,"Place 14",IF(Matchs_26!G72&lt;Matchs_26!I72,Matchs_26!D72,Matchs_26!F72))</f>
        <v>Place 14</v>
      </c>
    </row>
    <row r="16" spans="1:2" ht="18" customHeight="1">
      <c r="A16" s="4">
        <v>15</v>
      </c>
      <c r="B16" s="2" t="str">
        <f>IF(Matchs_26!G71=Matchs_26!I71,"Place 15",IF(Matchs_26!G71&gt;Matchs_26!I71,Matchs_26!D71,Matchs_26!F71))</f>
        <v>Place 15</v>
      </c>
    </row>
    <row r="17" spans="1:2" ht="18" customHeight="1">
      <c r="A17" s="4">
        <v>16</v>
      </c>
      <c r="B17" s="2" t="str">
        <f>IF(Matchs_26!G71=Matchs_26!I71,"Place 16",IF(Matchs_26!G71&lt;Matchs_26!I71,Matchs_26!D71,Matchs_26!F71))</f>
        <v>Place 16</v>
      </c>
    </row>
    <row r="18" spans="1:2" ht="18" customHeight="1">
      <c r="A18" s="4">
        <v>17</v>
      </c>
      <c r="B18" s="2" t="str">
        <f>IF(Matchs_26!G70=Matchs_26!I70,"Place 17",IF(Matchs_26!G70&gt;Matchs_26!I70,Matchs_26!D70,Matchs_26!F70))</f>
        <v>Place 17</v>
      </c>
    </row>
    <row r="19" spans="1:2" ht="18" customHeight="1">
      <c r="A19" s="4">
        <v>18</v>
      </c>
      <c r="B19" s="2" t="str">
        <f>IF(Matchs_26!G70=Matchs_26!I70,"Place 18",IF(Matchs_26!G70&lt;Matchs_26!I70,Matchs_26!D70,Matchs_26!F70))</f>
        <v>Place 18</v>
      </c>
    </row>
    <row r="20" spans="1:2" ht="18" customHeight="1">
      <c r="A20" s="4">
        <v>19</v>
      </c>
      <c r="B20" s="2" t="str">
        <f>IF(Matchs_26!G69=Matchs_26!I69,"Place 19",IF(Matchs_26!G69&gt;Matchs_26!I69,Matchs_26!D69,Matchs_26!F69))</f>
        <v>Place 19</v>
      </c>
    </row>
    <row r="21" spans="1:2" ht="18" customHeight="1">
      <c r="A21" s="4">
        <v>20</v>
      </c>
      <c r="B21" s="2" t="str">
        <f>IF(Matchs_26!G69=Matchs_26!I69,"Place 20",IF(Matchs_26!G69&lt;Matchs_26!I69,Matchs_26!D69,Matchs_26!F69))</f>
        <v>Place 20</v>
      </c>
    </row>
    <row r="22" spans="1:2" ht="18" customHeight="1">
      <c r="A22" s="4">
        <v>21</v>
      </c>
      <c r="B22" s="2" t="str">
        <f>IF(Matchs_26!G68=Matchs_26!I68,"Place 21",IF(Matchs_26!G68&gt;Matchs_26!I68,Matchs_26!D68,Matchs_26!F68))</f>
        <v>Place 21</v>
      </c>
    </row>
    <row r="23" spans="1:2" ht="18" customHeight="1">
      <c r="A23" s="4">
        <v>22</v>
      </c>
      <c r="B23" s="2" t="str">
        <f>IF(Matchs_26!G68=Matchs_26!I68,"Place 22",IF(Matchs_26!G68&lt;Matchs_26!I68,Matchs_26!D68,Matchs_26!F68))</f>
        <v>Place 22</v>
      </c>
    </row>
    <row r="24" spans="1:2" ht="18" customHeight="1">
      <c r="A24" s="4">
        <v>23</v>
      </c>
      <c r="B24" s="2" t="str">
        <f>IF(Matchs_26!G67=Matchs_26!I67,"Place 23",IF(Matchs_26!G67&gt;Matchs_26!I67,Matchs_26!D67,Matchs_26!F67))</f>
        <v>Place 23</v>
      </c>
    </row>
    <row r="25" spans="1:2" ht="18" customHeight="1">
      <c r="A25" s="128">
        <v>24</v>
      </c>
      <c r="B25" s="129" t="str">
        <f>IF(Matchs_26!G67=Matchs_26!I67,"Place 24",IF(Matchs_26!G67&lt;Matchs_26!I67,Matchs_26!D67,Matchs_26!F67))</f>
        <v>Place 24</v>
      </c>
    </row>
    <row r="26" spans="1:2" ht="18" customHeight="1">
      <c r="A26" s="4">
        <v>25</v>
      </c>
      <c r="B26" s="2" t="str">
        <f>IF(Matchs_26!G66=Matchs_26!I66,"Place 25",IF(Matchs_26!G66&gt;Matchs_26!I66,Matchs_26!D66,Matchs_26!F66))</f>
        <v>Place 25</v>
      </c>
    </row>
    <row r="27" spans="1:2" ht="18" customHeight="1" thickBot="1">
      <c r="A27" s="5">
        <v>26</v>
      </c>
      <c r="B27" s="6" t="str">
        <f>IF(Matchs_26!G66=Matchs_26!I66,"Place 26",IF(Matchs_26!G66&lt;Matchs_26!I66,Matchs_26!D66,Matchs_26!F66))</f>
        <v>Place 26</v>
      </c>
    </row>
    <row r="28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2010-12-23T13:20:02Z</cp:lastPrinted>
  <dcterms:created xsi:type="dcterms:W3CDTF">2010-07-29T10:32:12Z</dcterms:created>
  <dcterms:modified xsi:type="dcterms:W3CDTF">2011-01-10T18:00:10Z</dcterms:modified>
  <cp:category/>
  <cp:version/>
  <cp:contentType/>
  <cp:contentStatus/>
</cp:coreProperties>
</file>