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15" yWindow="30" windowWidth="7770" windowHeight="14340" activeTab="3"/>
  </bookViews>
  <sheets>
    <sheet name="Inscriptions_36" sheetId="1" r:id="rId1"/>
    <sheet name="Matchs_36" sheetId="2" r:id="rId2"/>
    <sheet name="Tableau_36" sheetId="3" r:id="rId3"/>
    <sheet name="Classement Final_36" sheetId="4" r:id="rId4"/>
  </sheets>
  <definedNames>
    <definedName name="fillPlayers_10" localSheetId="0">'Inscriptions_36'!$B$2:$H$9</definedName>
    <definedName name="fillPlayers_7" localSheetId="0">'Inscriptions_36'!$B$2:$H$9</definedName>
    <definedName name="fillPlayers_8" localSheetId="0">'Inscriptions_36'!$B$2:$H$9</definedName>
    <definedName name="fillPlayers_9" localSheetId="0">'Inscriptions_36'!$B$2:$F$9</definedName>
    <definedName name="_xlnm.Print_Area" localSheetId="1">'Matchs_36'!$A$1:$U$120</definedName>
    <definedName name="_xlnm.Print_Area" localSheetId="2">'Tableau_36'!$A$1:$N$330</definedName>
  </definedNames>
  <calcPr fullCalcOnLoad="1"/>
</workbook>
</file>

<file path=xl/sharedStrings.xml><?xml version="1.0" encoding="utf-8"?>
<sst xmlns="http://schemas.openxmlformats.org/spreadsheetml/2006/main" count="814" uniqueCount="133">
  <si>
    <t>Rang</t>
  </si>
  <si>
    <t>Numéro
Match</t>
  </si>
  <si>
    <t>Tour</t>
  </si>
  <si>
    <t>Terrain</t>
  </si>
  <si>
    <t>Equipe 1</t>
  </si>
  <si>
    <t>vs</t>
  </si>
  <si>
    <t>Equipe 2</t>
  </si>
  <si>
    <t>Resultat</t>
  </si>
  <si>
    <t>1ère Manche</t>
  </si>
  <si>
    <t>2ème Manche</t>
  </si>
  <si>
    <t>3ème Manche</t>
  </si>
  <si>
    <t>I</t>
  </si>
  <si>
    <t>&lt;-&gt;</t>
  </si>
  <si>
    <t>Classement Final</t>
  </si>
  <si>
    <t>Durée</t>
  </si>
  <si>
    <t>Demi-finale</t>
  </si>
  <si>
    <t>Finale</t>
  </si>
  <si>
    <t>Places 3-4</t>
  </si>
  <si>
    <t>Places 17-18</t>
  </si>
  <si>
    <t>Places 19-20</t>
  </si>
  <si>
    <t>Places 9-10</t>
  </si>
  <si>
    <t>Places 11-12</t>
  </si>
  <si>
    <t>Classement</t>
  </si>
  <si>
    <t>Places 7-8</t>
  </si>
  <si>
    <t>Places 5-6</t>
  </si>
  <si>
    <t>Places 13-14</t>
  </si>
  <si>
    <t>Places 15-16</t>
  </si>
  <si>
    <t>Heure
début</t>
  </si>
  <si>
    <t>Heure
fin</t>
  </si>
  <si>
    <t>Places 21-22</t>
  </si>
  <si>
    <t>II</t>
  </si>
  <si>
    <t>III</t>
  </si>
  <si>
    <t>IV</t>
  </si>
  <si>
    <t>V</t>
  </si>
  <si>
    <t>13/16</t>
  </si>
  <si>
    <t>9/12</t>
  </si>
  <si>
    <t>21/22</t>
  </si>
  <si>
    <t>19/20</t>
  </si>
  <si>
    <t>17/18</t>
  </si>
  <si>
    <t>DF</t>
  </si>
  <si>
    <t>15/16</t>
  </si>
  <si>
    <t>13/14</t>
  </si>
  <si>
    <t>11/12</t>
  </si>
  <si>
    <t>9/10</t>
  </si>
  <si>
    <t>7/8</t>
  </si>
  <si>
    <t>5/6</t>
  </si>
  <si>
    <t>3/4</t>
  </si>
  <si>
    <t>F</t>
  </si>
  <si>
    <t>Places 23-24</t>
  </si>
  <si>
    <t>23/24</t>
  </si>
  <si>
    <t>NOM</t>
  </si>
  <si>
    <t xml:space="preserve">PRENOM </t>
  </si>
  <si>
    <t>Etablissement Classe</t>
  </si>
  <si>
    <t>N° Licence</t>
  </si>
  <si>
    <t>Participant</t>
  </si>
  <si>
    <t>pointage</t>
  </si>
  <si>
    <t>1</t>
  </si>
  <si>
    <t>2</t>
  </si>
  <si>
    <t>3</t>
  </si>
  <si>
    <t>63</t>
  </si>
  <si>
    <t>4</t>
  </si>
  <si>
    <t>5</t>
  </si>
  <si>
    <t>77</t>
  </si>
  <si>
    <t>6</t>
  </si>
  <si>
    <t>7</t>
  </si>
  <si>
    <t>8</t>
  </si>
  <si>
    <t>64</t>
  </si>
  <si>
    <t>9</t>
  </si>
  <si>
    <t>40</t>
  </si>
  <si>
    <t>10</t>
  </si>
  <si>
    <t>Places 25-26</t>
  </si>
  <si>
    <t>61</t>
  </si>
  <si>
    <t>62</t>
  </si>
  <si>
    <t>VI</t>
  </si>
  <si>
    <t>VII</t>
  </si>
  <si>
    <t>VIII</t>
  </si>
  <si>
    <t>IX</t>
  </si>
  <si>
    <t>X</t>
  </si>
  <si>
    <t>25/26</t>
  </si>
  <si>
    <t>Places 27-28</t>
  </si>
  <si>
    <t>78</t>
  </si>
  <si>
    <t>17/24</t>
  </si>
  <si>
    <t>25/28</t>
  </si>
  <si>
    <t>27/28</t>
  </si>
  <si>
    <t>95</t>
  </si>
  <si>
    <t>Places 29-30</t>
  </si>
  <si>
    <t>85</t>
  </si>
  <si>
    <t>87</t>
  </si>
  <si>
    <t>86</t>
  </si>
  <si>
    <t>88</t>
  </si>
  <si>
    <t>25/30</t>
  </si>
  <si>
    <t>17/22</t>
  </si>
  <si>
    <t>17/20</t>
  </si>
  <si>
    <t>29/30</t>
  </si>
  <si>
    <t>104</t>
  </si>
  <si>
    <t>103</t>
  </si>
  <si>
    <t>Places 31-32</t>
  </si>
  <si>
    <t>96</t>
  </si>
  <si>
    <t>98</t>
  </si>
  <si>
    <t>97</t>
  </si>
  <si>
    <t>100</t>
  </si>
  <si>
    <t>99</t>
  </si>
  <si>
    <t>25/32</t>
  </si>
  <si>
    <t>31/32</t>
  </si>
  <si>
    <t>109</t>
  </si>
  <si>
    <t>108</t>
  </si>
  <si>
    <t>107</t>
  </si>
  <si>
    <t>106</t>
  </si>
  <si>
    <t>105</t>
  </si>
  <si>
    <t>Places 33-34</t>
  </si>
  <si>
    <t>XI</t>
  </si>
  <si>
    <t>XII</t>
  </si>
  <si>
    <t>33/34</t>
  </si>
  <si>
    <r>
      <t xml:space="preserve">Tableau à 36 participants
</t>
    </r>
    <r>
      <rPr>
        <b/>
        <sz val="10"/>
        <rFont val="Arial"/>
        <family val="2"/>
      </rPr>
      <t>partie 1</t>
    </r>
  </si>
  <si>
    <r>
      <t xml:space="preserve">Tableau à 36 participants
</t>
    </r>
    <r>
      <rPr>
        <b/>
        <sz val="10"/>
        <rFont val="Arial"/>
        <family val="2"/>
      </rPr>
      <t>partie 2</t>
    </r>
  </si>
  <si>
    <r>
      <t xml:space="preserve">Tableau à 36  participants
</t>
    </r>
    <r>
      <rPr>
        <b/>
        <sz val="10"/>
        <rFont val="Arial"/>
        <family val="2"/>
      </rPr>
      <t>partie 3</t>
    </r>
  </si>
  <si>
    <r>
      <t xml:space="preserve">Tableau à 36 participants
</t>
    </r>
    <r>
      <rPr>
        <b/>
        <sz val="10"/>
        <rFont val="Arial"/>
        <family val="2"/>
      </rPr>
      <t>partie 4</t>
    </r>
  </si>
  <si>
    <r>
      <t xml:space="preserve">Tableau à 36 participants
</t>
    </r>
    <r>
      <rPr>
        <b/>
        <sz val="10"/>
        <rFont val="Arial"/>
        <family val="2"/>
      </rPr>
      <t>Classement 1 à 16</t>
    </r>
  </si>
  <si>
    <t>112</t>
  </si>
  <si>
    <t>111</t>
  </si>
  <si>
    <t>118</t>
  </si>
  <si>
    <t>117</t>
  </si>
  <si>
    <t>116</t>
  </si>
  <si>
    <t>115</t>
  </si>
  <si>
    <t>114</t>
  </si>
  <si>
    <t>113</t>
  </si>
  <si>
    <r>
      <t xml:space="preserve">Tableau à 36 participants
</t>
    </r>
    <r>
      <rPr>
        <b/>
        <sz val="10"/>
        <rFont val="Arial"/>
        <family val="2"/>
      </rPr>
      <t>Classement 33 à 36</t>
    </r>
  </si>
  <si>
    <t>Places 35-36</t>
  </si>
  <si>
    <r>
      <t xml:space="preserve">Tableau à 36 participants
</t>
    </r>
    <r>
      <rPr>
        <b/>
        <sz val="10"/>
        <rFont val="Arial"/>
        <family val="2"/>
      </rPr>
      <t>classement 25 à 32</t>
    </r>
  </si>
  <si>
    <r>
      <t xml:space="preserve">Tableau à 36 participants
</t>
    </r>
    <r>
      <rPr>
        <b/>
        <sz val="10"/>
        <rFont val="Arial"/>
        <family val="2"/>
      </rPr>
      <t>classement 17 à 24</t>
    </r>
  </si>
  <si>
    <t>110</t>
  </si>
  <si>
    <t>33/36</t>
  </si>
  <si>
    <t>35/36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</si>
</sst>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C]dddd\ d\ mmmm\ yyyy"/>
  </numFmts>
  <fonts count="5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 Narrow"/>
      <family val="2"/>
    </font>
    <font>
      <sz val="12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gray0625"/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Continuous" vertical="center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left" vertical="center"/>
      <protection locked="0"/>
    </xf>
    <xf numFmtId="0" fontId="0" fillId="34" borderId="24" xfId="0" applyFill="1" applyBorder="1" applyAlignment="1" applyProtection="1">
      <alignment vertical="center"/>
      <protection locked="0"/>
    </xf>
    <xf numFmtId="0" fontId="0" fillId="35" borderId="23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35" borderId="20" xfId="0" applyFill="1" applyBorder="1" applyAlignment="1" applyProtection="1">
      <alignment vertical="center"/>
      <protection locked="0"/>
    </xf>
    <xf numFmtId="0" fontId="0" fillId="35" borderId="16" xfId="0" applyFill="1" applyBorder="1" applyAlignment="1" applyProtection="1">
      <alignment vertical="center"/>
      <protection locked="0"/>
    </xf>
    <xf numFmtId="0" fontId="8" fillId="0" borderId="25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165" fontId="8" fillId="0" borderId="32" xfId="0" applyNumberFormat="1" applyFont="1" applyBorder="1" applyAlignment="1">
      <alignment horizontal="center" vertical="center"/>
    </xf>
    <xf numFmtId="165" fontId="8" fillId="0" borderId="33" xfId="0" applyNumberFormat="1" applyFont="1" applyBorder="1" applyAlignment="1">
      <alignment horizontal="center" vertical="center"/>
    </xf>
    <xf numFmtId="165" fontId="8" fillId="0" borderId="34" xfId="0" applyNumberFormat="1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165" fontId="50" fillId="34" borderId="37" xfId="0" applyNumberFormat="1" applyFont="1" applyFill="1" applyBorder="1" applyAlignment="1">
      <alignment horizontal="center" vertical="center"/>
    </xf>
    <xf numFmtId="165" fontId="50" fillId="34" borderId="38" xfId="0" applyNumberFormat="1" applyFont="1" applyFill="1" applyBorder="1" applyAlignment="1">
      <alignment horizontal="center" vertical="center"/>
    </xf>
    <xf numFmtId="165" fontId="50" fillId="34" borderId="39" xfId="0" applyNumberFormat="1" applyFont="1" applyFill="1" applyBorder="1" applyAlignment="1">
      <alignment horizontal="center" vertical="center"/>
    </xf>
    <xf numFmtId="165" fontId="50" fillId="34" borderId="40" xfId="0" applyNumberFormat="1" applyFont="1" applyFill="1" applyBorder="1" applyAlignment="1">
      <alignment horizontal="center" vertical="center"/>
    </xf>
    <xf numFmtId="165" fontId="50" fillId="34" borderId="41" xfId="0" applyNumberFormat="1" applyFont="1" applyFill="1" applyBorder="1" applyAlignment="1">
      <alignment horizontal="center" vertical="center"/>
    </xf>
    <xf numFmtId="165" fontId="50" fillId="34" borderId="11" xfId="0" applyNumberFormat="1" applyFont="1" applyFill="1" applyBorder="1" applyAlignment="1">
      <alignment horizontal="center" vertical="center"/>
    </xf>
    <xf numFmtId="165" fontId="50" fillId="34" borderId="42" xfId="0" applyNumberFormat="1" applyFont="1" applyFill="1" applyBorder="1" applyAlignment="1">
      <alignment horizontal="center" vertical="center"/>
    </xf>
    <xf numFmtId="165" fontId="50" fillId="34" borderId="43" xfId="0" applyNumberFormat="1" applyFont="1" applyFill="1" applyBorder="1" applyAlignment="1">
      <alignment horizontal="center" vertical="center"/>
    </xf>
    <xf numFmtId="165" fontId="50" fillId="34" borderId="44" xfId="0" applyNumberFormat="1" applyFont="1" applyFill="1" applyBorder="1" applyAlignment="1">
      <alignment horizontal="center" vertical="center"/>
    </xf>
    <xf numFmtId="165" fontId="50" fillId="34" borderId="45" xfId="0" applyNumberFormat="1" applyFont="1" applyFill="1" applyBorder="1" applyAlignment="1">
      <alignment horizontal="center" vertical="center"/>
    </xf>
    <xf numFmtId="165" fontId="50" fillId="34" borderId="46" xfId="0" applyNumberFormat="1" applyFont="1" applyFill="1" applyBorder="1" applyAlignment="1">
      <alignment horizontal="center" vertical="center"/>
    </xf>
    <xf numFmtId="165" fontId="50" fillId="34" borderId="47" xfId="0" applyNumberFormat="1" applyFont="1" applyFill="1" applyBorder="1" applyAlignment="1">
      <alignment horizontal="center" vertical="center"/>
    </xf>
    <xf numFmtId="165" fontId="50" fillId="34" borderId="48" xfId="0" applyNumberFormat="1" applyFont="1" applyFill="1" applyBorder="1" applyAlignment="1">
      <alignment horizontal="center" vertical="center"/>
    </xf>
    <xf numFmtId="165" fontId="50" fillId="34" borderId="49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Continuous" vertical="center"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0" fontId="8" fillId="33" borderId="48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Continuous" vertical="center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0" fontId="8" fillId="35" borderId="5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165" fontId="8" fillId="0" borderId="51" xfId="0" applyNumberFormat="1" applyFont="1" applyBorder="1" applyAlignment="1">
      <alignment horizontal="center" vertical="center"/>
    </xf>
    <xf numFmtId="0" fontId="8" fillId="33" borderId="52" xfId="0" applyFont="1" applyFill="1" applyBorder="1" applyAlignment="1" applyProtection="1">
      <alignment horizontal="center" vertical="center"/>
      <protection locked="0"/>
    </xf>
    <xf numFmtId="0" fontId="8" fillId="33" borderId="51" xfId="0" applyFont="1" applyFill="1" applyBorder="1" applyAlignment="1" applyProtection="1">
      <alignment horizontal="center" vertical="center"/>
      <protection locked="0"/>
    </xf>
    <xf numFmtId="165" fontId="50" fillId="34" borderId="52" xfId="0" applyNumberFormat="1" applyFont="1" applyFill="1" applyBorder="1" applyAlignment="1">
      <alignment horizontal="center" vertical="center"/>
    </xf>
    <xf numFmtId="165" fontId="50" fillId="34" borderId="53" xfId="0" applyNumberFormat="1" applyFont="1" applyFill="1" applyBorder="1" applyAlignment="1">
      <alignment horizontal="center" vertical="center"/>
    </xf>
    <xf numFmtId="0" fontId="1" fillId="36" borderId="54" xfId="0" applyFont="1" applyFill="1" applyBorder="1" applyAlignment="1">
      <alignment horizontal="center" vertical="center" textRotation="90" wrapText="1"/>
    </xf>
    <xf numFmtId="0" fontId="1" fillId="36" borderId="13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1" fillId="36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8" fillId="0" borderId="57" xfId="0" applyFont="1" applyBorder="1" applyAlignment="1">
      <alignment horizontal="center" vertical="center"/>
    </xf>
    <xf numFmtId="165" fontId="8" fillId="0" borderId="58" xfId="0" applyNumberFormat="1" applyFont="1" applyBorder="1" applyAlignment="1">
      <alignment horizontal="center" vertical="center"/>
    </xf>
    <xf numFmtId="0" fontId="8" fillId="33" borderId="59" xfId="0" applyFont="1" applyFill="1" applyBorder="1" applyAlignment="1" applyProtection="1">
      <alignment horizontal="center" vertical="center"/>
      <protection locked="0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33" borderId="60" xfId="0" applyFont="1" applyFill="1" applyBorder="1" applyAlignment="1" applyProtection="1">
      <alignment horizontal="center" vertical="center"/>
      <protection locked="0"/>
    </xf>
    <xf numFmtId="165" fontId="50" fillId="34" borderId="59" xfId="0" applyNumberFormat="1" applyFont="1" applyFill="1" applyBorder="1" applyAlignment="1">
      <alignment horizontal="center" vertical="center"/>
    </xf>
    <xf numFmtId="165" fontId="50" fillId="34" borderId="61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0" fillId="35" borderId="18" xfId="0" applyFill="1" applyBorder="1" applyAlignment="1" applyProtection="1">
      <alignment vertical="center"/>
      <protection locked="0"/>
    </xf>
    <xf numFmtId="0" fontId="0" fillId="0" borderId="62" xfId="0" applyBorder="1" applyAlignment="1">
      <alignment horizontal="center" vertical="center"/>
    </xf>
    <xf numFmtId="0" fontId="0" fillId="34" borderId="63" xfId="0" applyFill="1" applyBorder="1" applyAlignment="1" applyProtection="1">
      <alignment horizontal="left" vertical="center"/>
      <protection locked="0"/>
    </xf>
    <xf numFmtId="0" fontId="0" fillId="34" borderId="63" xfId="0" applyFill="1" applyBorder="1" applyAlignment="1" applyProtection="1">
      <alignment vertical="center"/>
      <protection locked="0"/>
    </xf>
    <xf numFmtId="0" fontId="0" fillId="35" borderId="63" xfId="0" applyFill="1" applyBorder="1" applyAlignment="1" applyProtection="1">
      <alignment vertical="center"/>
      <protection locked="0"/>
    </xf>
    <xf numFmtId="0" fontId="0" fillId="0" borderId="64" xfId="0" applyBorder="1" applyAlignment="1">
      <alignment horizontal="left" vertical="center"/>
    </xf>
    <xf numFmtId="165" fontId="8" fillId="0" borderId="65" xfId="0" applyNumberFormat="1" applyFont="1" applyBorder="1" applyAlignment="1">
      <alignment horizontal="center" vertical="center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65" xfId="0" applyFont="1" applyFill="1" applyBorder="1" applyAlignment="1" applyProtection="1">
      <alignment horizontal="center" vertical="center"/>
      <protection locked="0"/>
    </xf>
    <xf numFmtId="0" fontId="8" fillId="33" borderId="66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0" fillId="37" borderId="67" xfId="0" applyFill="1" applyBorder="1" applyAlignment="1">
      <alignment horizontal="left" vertical="center"/>
    </xf>
    <xf numFmtId="0" fontId="0" fillId="37" borderId="68" xfId="0" applyFill="1" applyBorder="1" applyAlignment="1">
      <alignment horizontal="left" vertical="center"/>
    </xf>
    <xf numFmtId="0" fontId="0" fillId="37" borderId="69" xfId="0" applyFill="1" applyBorder="1" applyAlignment="1">
      <alignment horizontal="left" vertical="center"/>
    </xf>
    <xf numFmtId="0" fontId="0" fillId="37" borderId="70" xfId="0" applyFill="1" applyBorder="1" applyAlignment="1">
      <alignment horizontal="left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3" fillId="38" borderId="73" xfId="0" applyNumberFormat="1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right" vertical="center"/>
    </xf>
    <xf numFmtId="0" fontId="4" fillId="0" borderId="74" xfId="0" applyNumberFormat="1" applyFont="1" applyBorder="1" applyAlignment="1">
      <alignment horizontal="right" vertical="center"/>
    </xf>
    <xf numFmtId="0" fontId="3" fillId="38" borderId="75" xfId="0" applyNumberFormat="1" applyFont="1" applyFill="1" applyBorder="1" applyAlignment="1">
      <alignment horizontal="center" vertical="center"/>
    </xf>
    <xf numFmtId="0" fontId="0" fillId="0" borderId="71" xfId="0" applyNumberFormat="1" applyBorder="1" applyAlignment="1">
      <alignment/>
    </xf>
    <xf numFmtId="0" fontId="4" fillId="0" borderId="74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right" vertical="center"/>
    </xf>
    <xf numFmtId="0" fontId="0" fillId="0" borderId="74" xfId="0" applyNumberFormat="1" applyBorder="1" applyAlignment="1">
      <alignment/>
    </xf>
    <xf numFmtId="0" fontId="4" fillId="0" borderId="75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horizontal="left" vertical="center"/>
    </xf>
    <xf numFmtId="0" fontId="3" fillId="38" borderId="76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0" fillId="0" borderId="76" xfId="0" applyNumberFormat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4" fillId="0" borderId="17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0" fillId="0" borderId="73" xfId="0" applyNumberFormat="1" applyBorder="1" applyAlignment="1">
      <alignment/>
    </xf>
    <xf numFmtId="0" fontId="4" fillId="0" borderId="76" xfId="0" applyNumberFormat="1" applyFont="1" applyBorder="1" applyAlignment="1">
      <alignment horizontal="center" vertical="center"/>
    </xf>
    <xf numFmtId="0" fontId="3" fillId="38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71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6" fillId="0" borderId="7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6" fillId="0" borderId="73" xfId="0" applyNumberFormat="1" applyFont="1" applyBorder="1" applyAlignment="1">
      <alignment horizontal="center" vertical="center"/>
    </xf>
    <xf numFmtId="0" fontId="9" fillId="0" borderId="76" xfId="0" applyNumberFormat="1" applyFont="1" applyBorder="1" applyAlignment="1">
      <alignment horizontal="center" vertical="center"/>
    </xf>
    <xf numFmtId="0" fontId="7" fillId="0" borderId="73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vertical="center"/>
    </xf>
    <xf numFmtId="0" fontId="3" fillId="38" borderId="18" xfId="0" applyNumberFormat="1" applyFont="1" applyFill="1" applyBorder="1" applyAlignment="1">
      <alignment horizontal="center" vertical="center"/>
    </xf>
    <xf numFmtId="0" fontId="5" fillId="0" borderId="72" xfId="0" applyNumberFormat="1" applyFont="1" applyBorder="1" applyAlignment="1">
      <alignment horizontal="right" vertical="center"/>
    </xf>
    <xf numFmtId="0" fontId="5" fillId="0" borderId="72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1" fillId="0" borderId="0" xfId="0" applyNumberFormat="1" applyFont="1" applyBorder="1" applyAlignment="1">
      <alignment horizontal="right" vertical="center"/>
    </xf>
    <xf numFmtId="0" fontId="5" fillId="0" borderId="71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73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center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horizontal="left" vertical="center"/>
    </xf>
    <xf numFmtId="0" fontId="1" fillId="0" borderId="72" xfId="0" applyNumberFormat="1" applyFont="1" applyBorder="1" applyAlignment="1">
      <alignment horizontal="left" vertical="center"/>
    </xf>
    <xf numFmtId="0" fontId="1" fillId="0" borderId="72" xfId="0" applyNumberFormat="1" applyFont="1" applyBorder="1" applyAlignment="1">
      <alignment horizontal="right" vertical="center"/>
    </xf>
    <xf numFmtId="0" fontId="5" fillId="0" borderId="74" xfId="0" applyNumberFormat="1" applyFont="1" applyBorder="1" applyAlignment="1">
      <alignment horizontal="right" vertical="center"/>
    </xf>
    <xf numFmtId="0" fontId="1" fillId="0" borderId="73" xfId="0" applyNumberFormat="1" applyFont="1" applyBorder="1" applyAlignment="1">
      <alignment horizontal="right" vertical="center"/>
    </xf>
    <xf numFmtId="0" fontId="5" fillId="0" borderId="75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" fillId="0" borderId="76" xfId="0" applyNumberFormat="1" applyFont="1" applyBorder="1" applyAlignment="1">
      <alignment vertical="center"/>
    </xf>
    <xf numFmtId="0" fontId="5" fillId="0" borderId="7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7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/>
    </xf>
    <xf numFmtId="0" fontId="5" fillId="0" borderId="71" xfId="0" applyNumberFormat="1" applyFont="1" applyBorder="1" applyAlignment="1">
      <alignment vertical="center"/>
    </xf>
    <xf numFmtId="0" fontId="10" fillId="0" borderId="26" xfId="0" applyNumberFormat="1" applyFont="1" applyBorder="1" applyAlignment="1">
      <alignment horizontal="center" vertical="center"/>
    </xf>
    <xf numFmtId="0" fontId="12" fillId="0" borderId="7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73" xfId="0" applyNumberFormat="1" applyFont="1" applyBorder="1" applyAlignment="1">
      <alignment vertical="center"/>
    </xf>
    <xf numFmtId="0" fontId="5" fillId="0" borderId="74" xfId="0" applyNumberFormat="1" applyFont="1" applyBorder="1" applyAlignment="1">
      <alignment horizontal="left" vertical="center"/>
    </xf>
    <xf numFmtId="0" fontId="11" fillId="0" borderId="7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7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73" xfId="0" applyNumberFormat="1" applyFont="1" applyBorder="1" applyAlignment="1">
      <alignment horizontal="center" vertical="center"/>
    </xf>
    <xf numFmtId="0" fontId="5" fillId="0" borderId="76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0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26" xfId="0" applyNumberFormat="1" applyFont="1" applyBorder="1" applyAlignment="1">
      <alignment horizontal="right" vertical="center"/>
    </xf>
    <xf numFmtId="0" fontId="1" fillId="0" borderId="7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34" borderId="25" xfId="0" applyFill="1" applyBorder="1" applyAlignment="1" applyProtection="1">
      <alignment horizontal="left" vertical="center"/>
      <protection locked="0"/>
    </xf>
    <xf numFmtId="0" fontId="0" fillId="34" borderId="25" xfId="0" applyFill="1" applyBorder="1" applyAlignment="1" applyProtection="1">
      <alignment vertical="center"/>
      <protection locked="0"/>
    </xf>
    <xf numFmtId="0" fontId="0" fillId="35" borderId="25" xfId="0" applyFill="1" applyBorder="1" applyAlignment="1" applyProtection="1">
      <alignment vertical="center"/>
      <protection locked="0"/>
    </xf>
    <xf numFmtId="0" fontId="0" fillId="0" borderId="43" xfId="0" applyBorder="1" applyAlignment="1">
      <alignment horizontal="left" vertical="center"/>
    </xf>
    <xf numFmtId="0" fontId="0" fillId="37" borderId="78" xfId="0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26" xfId="0" applyNumberFormat="1" applyFont="1" applyBorder="1" applyAlignment="1">
      <alignment vertical="center"/>
    </xf>
    <xf numFmtId="49" fontId="8" fillId="0" borderId="79" xfId="0" applyNumberFormat="1" applyFont="1" applyBorder="1" applyAlignment="1">
      <alignment horizontal="center" vertical="center"/>
    </xf>
    <xf numFmtId="0" fontId="8" fillId="35" borderId="79" xfId="0" applyFont="1" applyFill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165" fontId="8" fillId="0" borderId="80" xfId="0" applyNumberFormat="1" applyFont="1" applyBorder="1" applyAlignment="1">
      <alignment horizontal="center" vertical="center"/>
    </xf>
    <xf numFmtId="0" fontId="8" fillId="33" borderId="81" xfId="0" applyFont="1" applyFill="1" applyBorder="1" applyAlignment="1" applyProtection="1">
      <alignment horizontal="center" vertical="center"/>
      <protection locked="0"/>
    </xf>
    <xf numFmtId="0" fontId="8" fillId="33" borderId="80" xfId="0" applyFont="1" applyFill="1" applyBorder="1" applyAlignment="1" applyProtection="1">
      <alignment horizontal="center" vertical="center"/>
      <protection locked="0"/>
    </xf>
    <xf numFmtId="0" fontId="8" fillId="33" borderId="82" xfId="0" applyFont="1" applyFill="1" applyBorder="1" applyAlignment="1" applyProtection="1">
      <alignment horizontal="center" vertical="center"/>
      <protection locked="0"/>
    </xf>
    <xf numFmtId="165" fontId="50" fillId="34" borderId="81" xfId="0" applyNumberFormat="1" applyFont="1" applyFill="1" applyBorder="1" applyAlignment="1">
      <alignment horizontal="center" vertical="center"/>
    </xf>
    <xf numFmtId="165" fontId="50" fillId="34" borderId="83" xfId="0" applyNumberFormat="1" applyFont="1" applyFill="1" applyBorder="1" applyAlignment="1">
      <alignment horizontal="center" vertical="center"/>
    </xf>
    <xf numFmtId="0" fontId="3" fillId="38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26" xfId="0" applyNumberFormat="1" applyBorder="1" applyAlignment="1">
      <alignment/>
    </xf>
    <xf numFmtId="0" fontId="0" fillId="0" borderId="75" xfId="0" applyNumberFormat="1" applyBorder="1" applyAlignment="1">
      <alignment/>
    </xf>
    <xf numFmtId="0" fontId="4" fillId="0" borderId="75" xfId="0" applyNumberFormat="1" applyFont="1" applyBorder="1" applyAlignment="1">
      <alignment horizontal="right" vertical="center"/>
    </xf>
    <xf numFmtId="0" fontId="10" fillId="0" borderId="72" xfId="0" applyNumberFormat="1" applyFont="1" applyBorder="1" applyAlignment="1">
      <alignment horizontal="center" vertical="center"/>
    </xf>
    <xf numFmtId="0" fontId="1" fillId="0" borderId="75" xfId="0" applyNumberFormat="1" applyFont="1" applyBorder="1" applyAlignment="1">
      <alignment horizontal="right" vertical="center"/>
    </xf>
    <xf numFmtId="0" fontId="1" fillId="0" borderId="75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72" xfId="0" applyNumberFormat="1" applyFont="1" applyBorder="1" applyAlignment="1">
      <alignment horizontal="right"/>
    </xf>
    <xf numFmtId="49" fontId="8" fillId="0" borderId="57" xfId="0" applyNumberFormat="1" applyFont="1" applyBorder="1" applyAlignment="1">
      <alignment horizontal="center" vertical="center"/>
    </xf>
    <xf numFmtId="0" fontId="8" fillId="35" borderId="57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90" wrapText="1"/>
    </xf>
    <xf numFmtId="0" fontId="8" fillId="0" borderId="8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" fillId="0" borderId="74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7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5" fillId="0" borderId="75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3" fillId="38" borderId="25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8" fillId="33" borderId="76" xfId="0" applyFont="1" applyFill="1" applyBorder="1" applyAlignment="1" applyProtection="1">
      <alignment horizontal="center" vertical="center"/>
      <protection locked="0"/>
    </xf>
    <xf numFmtId="0" fontId="0" fillId="0" borderId="76" xfId="0" applyNumberFormat="1" applyFont="1" applyBorder="1" applyAlignment="1">
      <alignment vertical="center"/>
    </xf>
    <xf numFmtId="0" fontId="0" fillId="0" borderId="73" xfId="0" applyNumberFormat="1" applyFont="1" applyBorder="1" applyAlignment="1">
      <alignment vertical="center"/>
    </xf>
    <xf numFmtId="0" fontId="0" fillId="0" borderId="76" xfId="0" applyNumberFormat="1" applyFont="1" applyBorder="1" applyAlignment="1">
      <alignment horizontal="left" vertical="center"/>
    </xf>
    <xf numFmtId="0" fontId="0" fillId="0" borderId="73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74" xfId="0" applyNumberFormat="1" applyFont="1" applyBorder="1" applyAlignment="1">
      <alignment horizontal="left" vertical="center"/>
    </xf>
    <xf numFmtId="0" fontId="0" fillId="0" borderId="26" xfId="0" applyNumberFormat="1" applyFont="1" applyBorder="1" applyAlignment="1">
      <alignment vertical="center"/>
    </xf>
    <xf numFmtId="0" fontId="0" fillId="0" borderId="71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84" xfId="0" applyNumberFormat="1" applyFont="1" applyBorder="1" applyAlignment="1">
      <alignment horizontal="center" vertical="center"/>
    </xf>
    <xf numFmtId="0" fontId="3" fillId="0" borderId="85" xfId="0" applyNumberFormat="1" applyFont="1" applyBorder="1" applyAlignment="1">
      <alignment horizontal="center" vertical="center"/>
    </xf>
    <xf numFmtId="0" fontId="0" fillId="0" borderId="75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Border="1" applyAlignment="1">
      <alignment vertical="center"/>
    </xf>
    <xf numFmtId="0" fontId="0" fillId="0" borderId="72" xfId="0" applyNumberFormat="1" applyFont="1" applyBorder="1" applyAlignment="1">
      <alignment vertical="center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8.7109375" defaultRowHeight="12.75"/>
  <cols>
    <col min="1" max="1" width="3.00390625" style="5" customWidth="1"/>
    <col min="2" max="2" width="13.8515625" style="6" customWidth="1"/>
    <col min="3" max="3" width="14.57421875" style="6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97" t="s">
        <v>0</v>
      </c>
      <c r="B1" s="98" t="s">
        <v>50</v>
      </c>
      <c r="C1" s="98" t="s">
        <v>51</v>
      </c>
      <c r="D1" s="99" t="s">
        <v>52</v>
      </c>
      <c r="E1" s="100" t="s">
        <v>53</v>
      </c>
      <c r="F1" s="101" t="s">
        <v>54</v>
      </c>
      <c r="G1" s="102" t="s">
        <v>55</v>
      </c>
    </row>
    <row r="2" spans="1:7" s="3" customFormat="1" ht="19.5" customHeight="1" thickTop="1">
      <c r="A2" s="1">
        <v>1</v>
      </c>
      <c r="B2" s="30"/>
      <c r="C2" s="30"/>
      <c r="D2" s="31"/>
      <c r="E2" s="32"/>
      <c r="F2" s="2" t="str">
        <f>CONCATENATE(B2," ",C2," (",D2,")")</f>
        <v>  ()</v>
      </c>
      <c r="G2" s="126"/>
    </row>
    <row r="3" spans="1:7" s="3" customFormat="1" ht="19.5" customHeight="1">
      <c r="A3" s="4">
        <v>2</v>
      </c>
      <c r="B3" s="33"/>
      <c r="C3" s="33"/>
      <c r="D3" s="34"/>
      <c r="E3" s="35"/>
      <c r="F3" s="2" t="str">
        <f aca="true" t="shared" si="0" ref="F3:F19">CONCATENATE(B3," ",C3," (",D3,")")</f>
        <v>  ()</v>
      </c>
      <c r="G3" s="127"/>
    </row>
    <row r="4" spans="1:7" s="3" customFormat="1" ht="19.5" customHeight="1">
      <c r="A4" s="4">
        <v>3</v>
      </c>
      <c r="B4" s="33"/>
      <c r="C4" s="33"/>
      <c r="D4" s="34"/>
      <c r="E4" s="35"/>
      <c r="F4" s="2" t="str">
        <f t="shared" si="0"/>
        <v>  ()</v>
      </c>
      <c r="G4" s="127"/>
    </row>
    <row r="5" spans="1:7" s="3" customFormat="1" ht="19.5" customHeight="1">
      <c r="A5" s="4">
        <v>4</v>
      </c>
      <c r="B5" s="33"/>
      <c r="C5" s="33"/>
      <c r="D5" s="34"/>
      <c r="E5" s="35"/>
      <c r="F5" s="2" t="str">
        <f t="shared" si="0"/>
        <v>  ()</v>
      </c>
      <c r="G5" s="127"/>
    </row>
    <row r="6" spans="1:7" s="3" customFormat="1" ht="19.5" customHeight="1">
      <c r="A6" s="4">
        <v>5</v>
      </c>
      <c r="B6" s="33"/>
      <c r="C6" s="33"/>
      <c r="D6" s="34"/>
      <c r="E6" s="35"/>
      <c r="F6" s="2" t="str">
        <f t="shared" si="0"/>
        <v>  ()</v>
      </c>
      <c r="G6" s="127"/>
    </row>
    <row r="7" spans="1:7" s="3" customFormat="1" ht="19.5" customHeight="1">
      <c r="A7" s="4">
        <v>6</v>
      </c>
      <c r="B7" s="33"/>
      <c r="C7" s="33"/>
      <c r="D7" s="34"/>
      <c r="E7" s="36"/>
      <c r="F7" s="2" t="str">
        <f t="shared" si="0"/>
        <v>  ()</v>
      </c>
      <c r="G7" s="127"/>
    </row>
    <row r="8" spans="1:7" s="3" customFormat="1" ht="19.5" customHeight="1">
      <c r="A8" s="4">
        <v>7</v>
      </c>
      <c r="B8" s="33"/>
      <c r="C8" s="33"/>
      <c r="D8" s="34"/>
      <c r="E8" s="36"/>
      <c r="F8" s="2" t="str">
        <f t="shared" si="0"/>
        <v>  ()</v>
      </c>
      <c r="G8" s="127"/>
    </row>
    <row r="9" spans="1:7" s="3" customFormat="1" ht="19.5" customHeight="1">
      <c r="A9" s="4">
        <v>8</v>
      </c>
      <c r="B9" s="33"/>
      <c r="C9" s="33"/>
      <c r="D9" s="34"/>
      <c r="E9" s="36"/>
      <c r="F9" s="2" t="str">
        <f t="shared" si="0"/>
        <v>  ()</v>
      </c>
      <c r="G9" s="127"/>
    </row>
    <row r="10" spans="1:7" ht="19.5" customHeight="1">
      <c r="A10" s="4">
        <v>9</v>
      </c>
      <c r="B10" s="33"/>
      <c r="C10" s="33"/>
      <c r="D10" s="34"/>
      <c r="E10" s="36"/>
      <c r="F10" s="2" t="str">
        <f t="shared" si="0"/>
        <v>  ()</v>
      </c>
      <c r="G10" s="127"/>
    </row>
    <row r="11" spans="1:7" ht="19.5" customHeight="1">
      <c r="A11" s="4">
        <v>10</v>
      </c>
      <c r="B11" s="33"/>
      <c r="C11" s="33"/>
      <c r="D11" s="34"/>
      <c r="E11" s="36"/>
      <c r="F11" s="2" t="str">
        <f t="shared" si="0"/>
        <v>  ()</v>
      </c>
      <c r="G11" s="127"/>
    </row>
    <row r="12" spans="1:7" ht="19.5" customHeight="1">
      <c r="A12" s="4">
        <v>11</v>
      </c>
      <c r="B12" s="33"/>
      <c r="C12" s="33"/>
      <c r="D12" s="34"/>
      <c r="E12" s="36"/>
      <c r="F12" s="2" t="str">
        <f t="shared" si="0"/>
        <v>  ()</v>
      </c>
      <c r="G12" s="127"/>
    </row>
    <row r="13" spans="1:7" ht="19.5" customHeight="1">
      <c r="A13" s="4">
        <v>12</v>
      </c>
      <c r="B13" s="33"/>
      <c r="C13" s="33"/>
      <c r="D13" s="34"/>
      <c r="E13" s="36"/>
      <c r="F13" s="2" t="str">
        <f t="shared" si="0"/>
        <v>  ()</v>
      </c>
      <c r="G13" s="127"/>
    </row>
    <row r="14" spans="1:7" ht="19.5" customHeight="1">
      <c r="A14" s="4">
        <v>13</v>
      </c>
      <c r="B14" s="33"/>
      <c r="C14" s="33"/>
      <c r="D14" s="34"/>
      <c r="E14" s="36"/>
      <c r="F14" s="2" t="str">
        <f t="shared" si="0"/>
        <v>  ()</v>
      </c>
      <c r="G14" s="127"/>
    </row>
    <row r="15" spans="1:7" ht="19.5" customHeight="1">
      <c r="A15" s="4">
        <v>14</v>
      </c>
      <c r="B15" s="33"/>
      <c r="C15" s="33"/>
      <c r="D15" s="34"/>
      <c r="E15" s="36"/>
      <c r="F15" s="2" t="str">
        <f t="shared" si="0"/>
        <v>  ()</v>
      </c>
      <c r="G15" s="127"/>
    </row>
    <row r="16" spans="1:7" ht="19.5" customHeight="1">
      <c r="A16" s="4">
        <v>15</v>
      </c>
      <c r="B16" s="33"/>
      <c r="C16" s="33"/>
      <c r="D16" s="34"/>
      <c r="E16" s="36"/>
      <c r="F16" s="2" t="str">
        <f t="shared" si="0"/>
        <v>  ()</v>
      </c>
      <c r="G16" s="127"/>
    </row>
    <row r="17" spans="1:7" ht="19.5" customHeight="1">
      <c r="A17" s="4">
        <v>16</v>
      </c>
      <c r="B17" s="33"/>
      <c r="C17" s="33"/>
      <c r="D17" s="34"/>
      <c r="E17" s="36"/>
      <c r="F17" s="2" t="str">
        <f t="shared" si="0"/>
        <v>  ()</v>
      </c>
      <c r="G17" s="127"/>
    </row>
    <row r="18" spans="1:7" ht="19.5" customHeight="1">
      <c r="A18" s="4">
        <v>17</v>
      </c>
      <c r="B18" s="33"/>
      <c r="C18" s="33"/>
      <c r="D18" s="34"/>
      <c r="E18" s="36"/>
      <c r="F18" s="2" t="str">
        <f t="shared" si="0"/>
        <v>  ()</v>
      </c>
      <c r="G18" s="127"/>
    </row>
    <row r="19" spans="1:7" ht="19.5" customHeight="1">
      <c r="A19" s="4">
        <v>18</v>
      </c>
      <c r="B19" s="33"/>
      <c r="C19" s="33"/>
      <c r="D19" s="34"/>
      <c r="E19" s="36"/>
      <c r="F19" s="2" t="str">
        <f t="shared" si="0"/>
        <v>  ()</v>
      </c>
      <c r="G19" s="127"/>
    </row>
    <row r="20" spans="1:7" ht="19.5" customHeight="1">
      <c r="A20" s="4">
        <v>19</v>
      </c>
      <c r="B20" s="33"/>
      <c r="C20" s="33"/>
      <c r="D20" s="34"/>
      <c r="E20" s="36"/>
      <c r="F20" s="2" t="str">
        <f aca="true" t="shared" si="1" ref="F20:F25">CONCATENATE(B20," ",C20," (",D20,")")</f>
        <v>  ()</v>
      </c>
      <c r="G20" s="127"/>
    </row>
    <row r="21" spans="1:7" ht="19.5" customHeight="1">
      <c r="A21" s="4">
        <v>20</v>
      </c>
      <c r="B21" s="33"/>
      <c r="C21" s="33"/>
      <c r="D21" s="34"/>
      <c r="E21" s="36"/>
      <c r="F21" s="2" t="str">
        <f t="shared" si="1"/>
        <v>  ()</v>
      </c>
      <c r="G21" s="127"/>
    </row>
    <row r="22" spans="1:7" ht="19.5" customHeight="1">
      <c r="A22" s="4">
        <v>21</v>
      </c>
      <c r="B22" s="33"/>
      <c r="C22" s="33"/>
      <c r="D22" s="34"/>
      <c r="E22" s="36"/>
      <c r="F22" s="2" t="str">
        <f t="shared" si="1"/>
        <v>  ()</v>
      </c>
      <c r="G22" s="127"/>
    </row>
    <row r="23" spans="1:7" ht="19.5" customHeight="1">
      <c r="A23" s="4">
        <v>22</v>
      </c>
      <c r="B23" s="33"/>
      <c r="C23" s="33"/>
      <c r="D23" s="34"/>
      <c r="E23" s="36"/>
      <c r="F23" s="2" t="str">
        <f t="shared" si="1"/>
        <v>  ()</v>
      </c>
      <c r="G23" s="127"/>
    </row>
    <row r="24" spans="1:7" ht="19.5" customHeight="1">
      <c r="A24" s="4">
        <v>23</v>
      </c>
      <c r="B24" s="33"/>
      <c r="C24" s="33"/>
      <c r="D24" s="34"/>
      <c r="E24" s="36"/>
      <c r="F24" s="2" t="str">
        <f t="shared" si="1"/>
        <v>  ()</v>
      </c>
      <c r="G24" s="127"/>
    </row>
    <row r="25" spans="1:7" ht="19.5" customHeight="1">
      <c r="A25" s="4">
        <v>24</v>
      </c>
      <c r="B25" s="33"/>
      <c r="C25" s="33"/>
      <c r="D25" s="34"/>
      <c r="E25" s="36"/>
      <c r="F25" s="2" t="str">
        <f t="shared" si="1"/>
        <v>  ()</v>
      </c>
      <c r="G25" s="127"/>
    </row>
    <row r="26" spans="1:7" ht="19.5" customHeight="1">
      <c r="A26" s="4">
        <v>25</v>
      </c>
      <c r="B26" s="33"/>
      <c r="C26" s="33"/>
      <c r="D26" s="34"/>
      <c r="E26" s="36"/>
      <c r="F26" s="2" t="str">
        <f aca="true" t="shared" si="2" ref="F26:F31">CONCATENATE(B26," ",C26," (",D26,")")</f>
        <v>  ()</v>
      </c>
      <c r="G26" s="127"/>
    </row>
    <row r="27" spans="1:7" ht="19.5" customHeight="1">
      <c r="A27" s="103">
        <v>26</v>
      </c>
      <c r="B27" s="33"/>
      <c r="C27" s="113"/>
      <c r="D27" s="114"/>
      <c r="E27" s="115"/>
      <c r="F27" s="104" t="str">
        <f t="shared" si="2"/>
        <v>  ()</v>
      </c>
      <c r="G27" s="128"/>
    </row>
    <row r="28" spans="1:7" ht="19.5" customHeight="1">
      <c r="A28" s="4">
        <v>27</v>
      </c>
      <c r="B28" s="33"/>
      <c r="C28" s="33"/>
      <c r="D28" s="34"/>
      <c r="E28" s="36"/>
      <c r="F28" s="2" t="str">
        <f t="shared" si="2"/>
        <v>  ()</v>
      </c>
      <c r="G28" s="127"/>
    </row>
    <row r="29" spans="1:7" ht="19.5" customHeight="1">
      <c r="A29" s="223">
        <v>28</v>
      </c>
      <c r="B29" s="33"/>
      <c r="C29" s="224"/>
      <c r="D29" s="225"/>
      <c r="E29" s="226"/>
      <c r="F29" s="227" t="str">
        <f t="shared" si="2"/>
        <v>  ()</v>
      </c>
      <c r="G29" s="228"/>
    </row>
    <row r="30" spans="1:7" ht="19.5" customHeight="1">
      <c r="A30" s="4">
        <v>29</v>
      </c>
      <c r="B30" s="33"/>
      <c r="C30" s="33"/>
      <c r="D30" s="34"/>
      <c r="E30" s="36"/>
      <c r="F30" s="2" t="str">
        <f t="shared" si="2"/>
        <v>  ()</v>
      </c>
      <c r="G30" s="127"/>
    </row>
    <row r="31" spans="1:7" ht="19.5" customHeight="1">
      <c r="A31" s="223">
        <v>30</v>
      </c>
      <c r="B31" s="33"/>
      <c r="C31" s="224"/>
      <c r="D31" s="225"/>
      <c r="E31" s="226"/>
      <c r="F31" s="227" t="str">
        <f t="shared" si="2"/>
        <v>  ()</v>
      </c>
      <c r="G31" s="228"/>
    </row>
    <row r="32" spans="1:7" ht="19.5" customHeight="1">
      <c r="A32" s="4">
        <v>31</v>
      </c>
      <c r="B32" s="33"/>
      <c r="C32" s="33"/>
      <c r="D32" s="34"/>
      <c r="E32" s="36"/>
      <c r="F32" s="2" t="str">
        <f aca="true" t="shared" si="3" ref="F32:F37">CONCATENATE(B32," ",C32," (",D32,")")</f>
        <v>  ()</v>
      </c>
      <c r="G32" s="127"/>
    </row>
    <row r="33" spans="1:7" ht="19.5" customHeight="1">
      <c r="A33" s="223">
        <v>32</v>
      </c>
      <c r="B33" s="33"/>
      <c r="C33" s="224"/>
      <c r="D33" s="225"/>
      <c r="E33" s="226"/>
      <c r="F33" s="227" t="str">
        <f t="shared" si="3"/>
        <v>  ()</v>
      </c>
      <c r="G33" s="228"/>
    </row>
    <row r="34" spans="1:7" ht="19.5" customHeight="1">
      <c r="A34" s="4">
        <v>33</v>
      </c>
      <c r="B34" s="33"/>
      <c r="C34" s="33"/>
      <c r="D34" s="34"/>
      <c r="E34" s="36"/>
      <c r="F34" s="2" t="str">
        <f t="shared" si="3"/>
        <v>  ()</v>
      </c>
      <c r="G34" s="127"/>
    </row>
    <row r="35" spans="1:7" ht="19.5" customHeight="1">
      <c r="A35" s="223">
        <v>34</v>
      </c>
      <c r="B35" s="33"/>
      <c r="C35" s="224"/>
      <c r="D35" s="225"/>
      <c r="E35" s="226"/>
      <c r="F35" s="227" t="str">
        <f t="shared" si="3"/>
        <v>  ()</v>
      </c>
      <c r="G35" s="228"/>
    </row>
    <row r="36" spans="1:7" ht="19.5" customHeight="1">
      <c r="A36" s="4">
        <v>35</v>
      </c>
      <c r="B36" s="33"/>
      <c r="C36" s="33"/>
      <c r="D36" s="34"/>
      <c r="E36" s="36"/>
      <c r="F36" s="2" t="str">
        <f t="shared" si="3"/>
        <v>  ()</v>
      </c>
      <c r="G36" s="127"/>
    </row>
    <row r="37" spans="1:7" ht="19.5" customHeight="1" thickBot="1">
      <c r="A37" s="116">
        <v>36</v>
      </c>
      <c r="B37" s="117"/>
      <c r="C37" s="117"/>
      <c r="D37" s="118"/>
      <c r="E37" s="119"/>
      <c r="F37" s="120" t="str">
        <f t="shared" si="3"/>
        <v>  ()</v>
      </c>
      <c r="G37" s="129"/>
    </row>
    <row r="38" ht="13.5" thickTop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1"/>
  <sheetViews>
    <sheetView zoomScalePageLayoutView="0" workbookViewId="0" topLeftCell="A94">
      <selection activeCell="C31" sqref="C31"/>
    </sheetView>
  </sheetViews>
  <sheetFormatPr defaultColWidth="10.421875" defaultRowHeight="12.75"/>
  <cols>
    <col min="1" max="1" width="5.421875" style="22" customWidth="1"/>
    <col min="2" max="2" width="8.00390625" style="22" bestFit="1" customWidth="1"/>
    <col min="3" max="3" width="5.421875" style="22" customWidth="1"/>
    <col min="4" max="4" width="33.57421875" style="22" customWidth="1"/>
    <col min="5" max="5" width="4.140625" style="22" customWidth="1"/>
    <col min="6" max="6" width="33.57421875" style="22" customWidth="1"/>
    <col min="7" max="9" width="4.421875" style="22" customWidth="1"/>
    <col min="10" max="10" width="7.8515625" style="22" customWidth="1"/>
    <col min="11" max="19" width="4.421875" style="22" customWidth="1"/>
    <col min="20" max="16384" width="10.421875" style="10" customWidth="1"/>
  </cols>
  <sheetData>
    <row r="1" spans="1:21" ht="39.75" customHeight="1" thickBot="1" thickTop="1">
      <c r="A1" s="258" t="s">
        <v>1</v>
      </c>
      <c r="B1" s="7" t="s">
        <v>2</v>
      </c>
      <c r="C1" s="7" t="s">
        <v>3</v>
      </c>
      <c r="D1" s="8" t="s">
        <v>4</v>
      </c>
      <c r="E1" s="8" t="s">
        <v>5</v>
      </c>
      <c r="F1" s="8" t="s">
        <v>6</v>
      </c>
      <c r="G1" s="9" t="s">
        <v>7</v>
      </c>
      <c r="H1" s="9"/>
      <c r="I1" s="9"/>
      <c r="J1" s="43" t="s">
        <v>14</v>
      </c>
      <c r="K1" s="66" t="s">
        <v>8</v>
      </c>
      <c r="L1" s="9"/>
      <c r="M1" s="73"/>
      <c r="N1" s="66" t="s">
        <v>9</v>
      </c>
      <c r="O1" s="9"/>
      <c r="P1" s="73"/>
      <c r="Q1" s="66" t="s">
        <v>10</v>
      </c>
      <c r="R1" s="9"/>
      <c r="S1" s="25"/>
      <c r="T1" s="50" t="s">
        <v>27</v>
      </c>
      <c r="U1" s="51" t="s">
        <v>28</v>
      </c>
    </row>
    <row r="2" spans="1:21" ht="19.5" customHeight="1" thickTop="1">
      <c r="A2" s="259">
        <v>1</v>
      </c>
      <c r="B2" s="237" t="s">
        <v>11</v>
      </c>
      <c r="C2" s="238"/>
      <c r="D2" s="239" t="str">
        <f>IF(Inscriptions_36!F34="  ()",CONCATENATE("Rang ",Inscriptions_36!A34),Inscriptions_36!F34)</f>
        <v>Rang 33</v>
      </c>
      <c r="E2" s="239" t="s">
        <v>5</v>
      </c>
      <c r="F2" s="239" t="str">
        <f>IF(Inscriptions_36!F33="  ()",CONCATENATE("Rang ",Inscriptions_36!A33),Inscriptions_36!F33)</f>
        <v>Rang 32</v>
      </c>
      <c r="G2" s="239">
        <f>IF(K2=M2,"",SUM(IF(K2&gt;M2,1,0),IF(N2&gt;P2,1,0),IF(Q2&lt;=S2,0,1)))</f>
      </c>
      <c r="H2" s="239" t="s">
        <v>12</v>
      </c>
      <c r="I2" s="239">
        <f>IF(K2=M2,"",SUM(IF(K2&lt;M2,1,0),IF(N2&lt;P2,1,0),IF(Q2&gt;=S2,0,1)))</f>
      </c>
      <c r="J2" s="240">
        <f>SUM(U2-T2)</f>
        <v>0</v>
      </c>
      <c r="K2" s="241"/>
      <c r="L2" s="239" t="s">
        <v>12</v>
      </c>
      <c r="M2" s="242"/>
      <c r="N2" s="241"/>
      <c r="O2" s="239" t="s">
        <v>12</v>
      </c>
      <c r="P2" s="242"/>
      <c r="Q2" s="241"/>
      <c r="R2" s="239" t="s">
        <v>12</v>
      </c>
      <c r="S2" s="243"/>
      <c r="T2" s="244"/>
      <c r="U2" s="245"/>
    </row>
    <row r="3" spans="1:21" ht="19.5" customHeight="1">
      <c r="A3" s="262">
        <v>2</v>
      </c>
      <c r="B3" s="18" t="s">
        <v>11</v>
      </c>
      <c r="C3" s="80"/>
      <c r="D3" s="16" t="str">
        <f>IF(Inscriptions_36!F30="  ()",CONCATENATE("Rang ",Inscriptions_36!A30),Inscriptions_36!F30)</f>
        <v>Rang 29</v>
      </c>
      <c r="E3" s="16" t="s">
        <v>5</v>
      </c>
      <c r="F3" s="16" t="str">
        <f>IF(Inscriptions_36!F37="  ()",CONCATENATE("Rang ",Inscriptions_36!A37),Inscriptions_36!F37)</f>
        <v>Rang 36</v>
      </c>
      <c r="G3" s="16">
        <f>IF(K3=M3,"",SUM(IF(K3&gt;M3,1,0),IF(N3&gt;P3,1,0),IF(Q3&lt;=S3,0,1)))</f>
      </c>
      <c r="H3" s="16" t="s">
        <v>12</v>
      </c>
      <c r="I3" s="16">
        <f>IF(K3=M3,"",SUM(IF(K3&lt;M3,1,0),IF(N3&lt;P3,1,0),IF(Q3&gt;=S3,0,1)))</f>
      </c>
      <c r="J3" s="46">
        <f>SUM(U3-T3)</f>
        <v>0</v>
      </c>
      <c r="K3" s="67"/>
      <c r="L3" s="16" t="s">
        <v>12</v>
      </c>
      <c r="M3" s="74"/>
      <c r="N3" s="67"/>
      <c r="O3" s="16" t="s">
        <v>12</v>
      </c>
      <c r="P3" s="74"/>
      <c r="Q3" s="67"/>
      <c r="R3" s="16" t="s">
        <v>12</v>
      </c>
      <c r="S3" s="26"/>
      <c r="T3" s="56"/>
      <c r="U3" s="57"/>
    </row>
    <row r="4" spans="1:21" ht="19.5" customHeight="1">
      <c r="A4" s="267">
        <v>3</v>
      </c>
      <c r="B4" s="87" t="s">
        <v>11</v>
      </c>
      <c r="C4" s="88"/>
      <c r="D4" s="37" t="str">
        <f>IF(Inscriptions_36!F36="  ()",CONCATENATE("Rang ",Inscriptions_36!A36),Inscriptions_36!F36)</f>
        <v>Rang 35</v>
      </c>
      <c r="E4" s="37" t="s">
        <v>5</v>
      </c>
      <c r="F4" s="37" t="str">
        <f>IF(Inscriptions_36!F31="  ()",CONCATENATE("Rang ",Inscriptions_36!A31),Inscriptions_36!F31)</f>
        <v>Rang 30</v>
      </c>
      <c r="G4" s="37">
        <f>IF(K4=M4,"",SUM(IF(K4&gt;M4,1,0),IF(N4&gt;P4,1,0),IF(Q4&lt;=S4,0,1)))</f>
      </c>
      <c r="H4" s="37" t="s">
        <v>12</v>
      </c>
      <c r="I4" s="37">
        <f>IF(K4=M4,"",SUM(IF(K4&lt;M4,1,0),IF(N4&lt;P4,1,0),IF(Q4&gt;=S4,0,1)))</f>
      </c>
      <c r="J4" s="121">
        <f>SUM(U4-T4)</f>
        <v>0</v>
      </c>
      <c r="K4" s="122"/>
      <c r="L4" s="37" t="s">
        <v>12</v>
      </c>
      <c r="M4" s="123"/>
      <c r="N4" s="122"/>
      <c r="O4" s="37" t="s">
        <v>12</v>
      </c>
      <c r="P4" s="123"/>
      <c r="Q4" s="122"/>
      <c r="R4" s="37" t="s">
        <v>12</v>
      </c>
      <c r="S4" s="278"/>
      <c r="T4" s="58"/>
      <c r="U4" s="59"/>
    </row>
    <row r="5" spans="1:21" ht="19.5" customHeight="1" thickBot="1">
      <c r="A5" s="260">
        <v>4</v>
      </c>
      <c r="B5" s="11" t="s">
        <v>11</v>
      </c>
      <c r="C5" s="81"/>
      <c r="D5" s="12" t="str">
        <f>IF(Inscriptions_36!F32="  ()",CONCATENATE("Rang ",Inscriptions_36!A32),Inscriptions_36!F32)</f>
        <v>Rang 31</v>
      </c>
      <c r="E5" s="12" t="s">
        <v>5</v>
      </c>
      <c r="F5" s="12" t="str">
        <f>IF(Inscriptions_36!F35="  ()",CONCATENATE("Rang ",Inscriptions_36!A35),Inscriptions_36!F35)</f>
        <v>Rang 34</v>
      </c>
      <c r="G5" s="12">
        <f>IF(K5=M5,"",SUM(IF(K5&gt;M5,1,0),IF(N5&gt;P5,1,0),IF(Q5&lt;=S5,0,1)))</f>
      </c>
      <c r="H5" s="12" t="s">
        <v>12</v>
      </c>
      <c r="I5" s="12">
        <f>IF(K5=M5,"",SUM(IF(K5&lt;M5,1,0),IF(N5&lt;P5,1,0),IF(Q5&gt;=S5,0,1)))</f>
      </c>
      <c r="J5" s="44">
        <f>SUM(U5-T5)</f>
        <v>0</v>
      </c>
      <c r="K5" s="68"/>
      <c r="L5" s="12" t="s">
        <v>12</v>
      </c>
      <c r="M5" s="75"/>
      <c r="N5" s="68"/>
      <c r="O5" s="12" t="s">
        <v>12</v>
      </c>
      <c r="P5" s="75"/>
      <c r="Q5" s="68"/>
      <c r="R5" s="12" t="s">
        <v>12</v>
      </c>
      <c r="S5" s="27"/>
      <c r="T5" s="52"/>
      <c r="U5" s="53"/>
    </row>
    <row r="6" spans="1:21" ht="18" customHeight="1">
      <c r="A6" s="261">
        <v>5</v>
      </c>
      <c r="B6" s="86" t="s">
        <v>30</v>
      </c>
      <c r="C6" s="83"/>
      <c r="D6" s="19" t="str">
        <f>IF(Inscriptions_36!F18="  ()",CONCATENATE("Rang ",Inscriptions_36!A18),Inscriptions_36!F18)</f>
        <v>Rang 17</v>
      </c>
      <c r="E6" s="19" t="s">
        <v>5</v>
      </c>
      <c r="F6" s="19" t="str">
        <f>IF(Inscriptions_36!F17="  ()",CONCATENATE("Rang ",Inscriptions_36!A17),Inscriptions_36!F17)</f>
        <v>Rang 16</v>
      </c>
      <c r="G6" s="19">
        <f>IF(K6=M6,"",SUM(IF(K6&gt;M6,1,0),IF(N6&gt;P6,1,0),IF(Q6&lt;=S6,0,1)))</f>
      </c>
      <c r="H6" s="19" t="s">
        <v>12</v>
      </c>
      <c r="I6" s="19">
        <f>IF(K6=M6,"",SUM(IF(K6&lt;M6,1,0),IF(N6&lt;P6,1,0),IF(Q6&gt;=S6,0,1)))</f>
      </c>
      <c r="J6" s="47">
        <f aca="true" t="shared" si="0" ref="J6:J21">SUM(U6-T6)</f>
        <v>0</v>
      </c>
      <c r="K6" s="70"/>
      <c r="L6" s="19" t="s">
        <v>12</v>
      </c>
      <c r="M6" s="77"/>
      <c r="N6" s="70"/>
      <c r="O6" s="19" t="s">
        <v>12</v>
      </c>
      <c r="P6" s="77"/>
      <c r="Q6" s="70"/>
      <c r="R6" s="19" t="s">
        <v>12</v>
      </c>
      <c r="S6" s="29"/>
      <c r="T6" s="60"/>
      <c r="U6" s="61"/>
    </row>
    <row r="7" spans="1:21" ht="18" customHeight="1">
      <c r="A7" s="261">
        <v>6</v>
      </c>
      <c r="B7" s="86" t="s">
        <v>30</v>
      </c>
      <c r="C7" s="83"/>
      <c r="D7" s="16" t="str">
        <f>IF(Inscriptions_36!F10="  ()",CONCATENATE("Rang ",Inscriptions_36!A10),Inscriptions_36!F10)</f>
        <v>Rang 9</v>
      </c>
      <c r="E7" s="16" t="s">
        <v>5</v>
      </c>
      <c r="F7" s="16" t="str">
        <f>IF(Inscriptions_36!F25="  ()",CONCATENATE("Rang ",Inscriptions_36!A25),Inscriptions_36!F25)</f>
        <v>Rang 24</v>
      </c>
      <c r="G7" s="16">
        <f>IF(K7=M7,"",SUM(IF(K7&gt;M7,1,0),IF(N7&gt;P7,1,0),IF(Q7&lt;=S7,0,1)))</f>
      </c>
      <c r="H7" s="16" t="s">
        <v>12</v>
      </c>
      <c r="I7" s="16">
        <f>IF(K7=M7,"",SUM(IF(K7&lt;M7,1,0),IF(N7&lt;P7,1,0),IF(Q7&gt;=S7,0,1)))</f>
      </c>
      <c r="J7" s="46">
        <f t="shared" si="0"/>
        <v>0</v>
      </c>
      <c r="K7" s="67"/>
      <c r="L7" s="16" t="s">
        <v>12</v>
      </c>
      <c r="M7" s="74"/>
      <c r="N7" s="67"/>
      <c r="O7" s="16" t="s">
        <v>12</v>
      </c>
      <c r="P7" s="74"/>
      <c r="Q7" s="67"/>
      <c r="R7" s="16" t="s">
        <v>12</v>
      </c>
      <c r="S7" s="26"/>
      <c r="T7" s="56"/>
      <c r="U7" s="57"/>
    </row>
    <row r="8" spans="1:21" ht="18" customHeight="1">
      <c r="A8" s="261">
        <v>7</v>
      </c>
      <c r="B8" s="86" t="s">
        <v>30</v>
      </c>
      <c r="C8" s="83"/>
      <c r="D8" s="19" t="str">
        <f>IF(Inscriptions_36!F26="  ()",CONCATENATE("Rang ",Inscriptions_36!A26),Inscriptions_36!F26)</f>
        <v>Rang 25</v>
      </c>
      <c r="E8" s="16" t="s">
        <v>5</v>
      </c>
      <c r="F8" s="19" t="str">
        <f>IF(Inscriptions_36!F9="  ()",CONCATENATE("Rang ",Inscriptions_36!A9),Inscriptions_36!F9)</f>
        <v>Rang 8</v>
      </c>
      <c r="G8" s="16">
        <f>IF(K8=M8,"",SUM(IF(K8&gt;M8,1,0),IF(N8&gt;P8,1,0),IF(Q8&lt;=S8,0,1)))</f>
      </c>
      <c r="H8" s="16" t="s">
        <v>12</v>
      </c>
      <c r="I8" s="16">
        <f>IF(K8=M8,"",SUM(IF(K8&lt;M8,1,0),IF(N8&lt;P8,1,0),IF(Q8&gt;=S8,0,1)))</f>
      </c>
      <c r="J8" s="46">
        <f t="shared" si="0"/>
        <v>0</v>
      </c>
      <c r="K8" s="70"/>
      <c r="L8" s="16" t="s">
        <v>12</v>
      </c>
      <c r="M8" s="77"/>
      <c r="N8" s="70"/>
      <c r="O8" s="16" t="s">
        <v>12</v>
      </c>
      <c r="P8" s="77"/>
      <c r="Q8" s="70"/>
      <c r="R8" s="16" t="s">
        <v>12</v>
      </c>
      <c r="S8" s="29"/>
      <c r="T8" s="58"/>
      <c r="U8" s="59"/>
    </row>
    <row r="9" spans="1:21" ht="18" customHeight="1">
      <c r="A9" s="261">
        <v>8</v>
      </c>
      <c r="B9" s="86" t="s">
        <v>30</v>
      </c>
      <c r="C9" s="83"/>
      <c r="D9" s="19" t="str">
        <f>IF(Inscriptions_36!F6="  ()",CONCATENATE("Rang ",Inscriptions_36!A6),Inscriptions_36!F6)</f>
        <v>Rang 5</v>
      </c>
      <c r="E9" s="16" t="s">
        <v>5</v>
      </c>
      <c r="F9" s="19" t="str">
        <f>IF(Inscriptions_36!F29="  ()",CONCATENATE("Rang ",Inscriptions_36!A29),Inscriptions_36!F29)</f>
        <v>Rang 28</v>
      </c>
      <c r="G9" s="16">
        <f>IF(K9=M9,"",SUM(IF(K9&gt;M9,1,0),IF(N9&gt;P9,1,0),IF(Q9&lt;=S9,0,1)))</f>
      </c>
      <c r="H9" s="16" t="s">
        <v>12</v>
      </c>
      <c r="I9" s="16">
        <f>IF(K9=M9,"",SUM(IF(K9&lt;M9,1,0),IF(N9&lt;P9,1,0),IF(Q9&gt;=S9,0,1)))</f>
      </c>
      <c r="J9" s="46">
        <f t="shared" si="0"/>
        <v>0</v>
      </c>
      <c r="K9" s="70"/>
      <c r="L9" s="16" t="s">
        <v>12</v>
      </c>
      <c r="M9" s="77"/>
      <c r="N9" s="70"/>
      <c r="O9" s="16" t="s">
        <v>12</v>
      </c>
      <c r="P9" s="77"/>
      <c r="Q9" s="70"/>
      <c r="R9" s="16" t="s">
        <v>12</v>
      </c>
      <c r="S9" s="29"/>
      <c r="T9" s="56"/>
      <c r="U9" s="57"/>
    </row>
    <row r="10" spans="1:21" ht="18" customHeight="1">
      <c r="A10" s="262">
        <v>9</v>
      </c>
      <c r="B10" s="18" t="s">
        <v>30</v>
      </c>
      <c r="C10" s="80"/>
      <c r="D10" s="16" t="str">
        <f>IF(Inscriptions_36!F22="  ()",CONCATENATE("Rang ",Inscriptions_36!A22),Inscriptions_36!F22)</f>
        <v>Rang 21</v>
      </c>
      <c r="E10" s="16" t="s">
        <v>5</v>
      </c>
      <c r="F10" s="16" t="str">
        <f>IF(Inscriptions_36!F13="  ()",CONCATENATE("Rang ",Inscriptions_36!A13),Inscriptions_36!F13)</f>
        <v>Rang 12</v>
      </c>
      <c r="G10" s="16">
        <f>IF(K10=M10,"",SUM(IF(K10&gt;M10,1,0),IF(N10&gt;P10,1,0),IF(Q10&lt;=S10,0,1)))</f>
      </c>
      <c r="H10" s="16" t="s">
        <v>12</v>
      </c>
      <c r="I10" s="16">
        <f>IF(K10=M10,"",SUM(IF(K10&lt;M10,1,0),IF(N10&lt;P10,1,0),IF(Q10&gt;=S10,0,1)))</f>
      </c>
      <c r="J10" s="46">
        <f t="shared" si="0"/>
        <v>0</v>
      </c>
      <c r="K10" s="67"/>
      <c r="L10" s="16" t="s">
        <v>12</v>
      </c>
      <c r="M10" s="74"/>
      <c r="N10" s="67"/>
      <c r="O10" s="16" t="s">
        <v>12</v>
      </c>
      <c r="P10" s="74"/>
      <c r="Q10" s="67"/>
      <c r="R10" s="16" t="s">
        <v>12</v>
      </c>
      <c r="S10" s="26"/>
      <c r="T10" s="56"/>
      <c r="U10" s="57"/>
    </row>
    <row r="11" spans="1:21" ht="18" customHeight="1">
      <c r="A11" s="262">
        <v>10</v>
      </c>
      <c r="B11" s="18" t="s">
        <v>30</v>
      </c>
      <c r="C11" s="80"/>
      <c r="D11" s="16" t="str">
        <f>IF(Inscriptions_36!F14="  ()",CONCATENATE("Rang ",Inscriptions_36!A14),Inscriptions_36!F14)</f>
        <v>Rang 13</v>
      </c>
      <c r="E11" s="16" t="s">
        <v>5</v>
      </c>
      <c r="F11" s="16" t="str">
        <f>IF(Inscriptions_36!F21="  ()",CONCATENATE("Rang ",Inscriptions_36!A21),Inscriptions_36!F21)</f>
        <v>Rang 20</v>
      </c>
      <c r="G11" s="16">
        <f>IF(K11=M11,"",SUM(IF(K11&gt;M11,1,0),IF(N11&gt;P11,1,0),IF(Q11&lt;=S11,0,1)))</f>
      </c>
      <c r="H11" s="16" t="s">
        <v>12</v>
      </c>
      <c r="I11" s="16">
        <f>IF(K11=M11,"",SUM(IF(K11&lt;M11,1,0),IF(N11&lt;P11,1,0),IF(Q11&gt;=S11,0,1)))</f>
      </c>
      <c r="J11" s="48">
        <f t="shared" si="0"/>
        <v>0</v>
      </c>
      <c r="K11" s="71"/>
      <c r="L11" s="23" t="s">
        <v>12</v>
      </c>
      <c r="M11" s="78"/>
      <c r="N11" s="71"/>
      <c r="O11" s="23" t="s">
        <v>12</v>
      </c>
      <c r="P11" s="78"/>
      <c r="Q11" s="71"/>
      <c r="R11" s="23" t="s">
        <v>12</v>
      </c>
      <c r="S11" s="39"/>
      <c r="T11" s="62"/>
      <c r="U11" s="63"/>
    </row>
    <row r="12" spans="1:21" ht="18" customHeight="1">
      <c r="A12" s="263">
        <v>11</v>
      </c>
      <c r="B12" s="38" t="s">
        <v>30</v>
      </c>
      <c r="C12" s="84"/>
      <c r="D12" s="23" t="str">
        <f>IF(Inscriptions_36!F2="  ()",CONCATENATE("Rang ",Inscriptions_36!A2),Inscriptions_36!F2)</f>
        <v>Rang 1</v>
      </c>
      <c r="E12" s="23" t="s">
        <v>5</v>
      </c>
      <c r="F12" s="23" t="str">
        <f>IF(G2=I2,CONCATENATE("Vainqueur Match ",A2),IF(G2&gt;I2,D2,F2))</f>
        <v>Vainqueur Match 1</v>
      </c>
      <c r="G12" s="23">
        <f>IF(K12=M12,"",SUM(IF(K12&gt;M12,1,0),IF(N12&gt;P12,1,0),IF(Q12&lt;=S12,0,1)))</f>
      </c>
      <c r="H12" s="23" t="s">
        <v>12</v>
      </c>
      <c r="I12" s="23">
        <f>IF(K12=M12,"",SUM(IF(K12&lt;M12,1,0),IF(N12&lt;P12,1,0),IF(Q12&gt;=S12,0,1)))</f>
      </c>
      <c r="J12" s="48">
        <f>SUM(U12-T12)</f>
        <v>0</v>
      </c>
      <c r="K12" s="71"/>
      <c r="L12" s="23" t="s">
        <v>12</v>
      </c>
      <c r="M12" s="78"/>
      <c r="N12" s="71"/>
      <c r="O12" s="23" t="s">
        <v>12</v>
      </c>
      <c r="P12" s="78"/>
      <c r="Q12" s="71"/>
      <c r="R12" s="23" t="s">
        <v>12</v>
      </c>
      <c r="S12" s="39"/>
      <c r="T12" s="62"/>
      <c r="U12" s="63"/>
    </row>
    <row r="13" spans="1:21" ht="18" customHeight="1">
      <c r="A13" s="262">
        <v>12</v>
      </c>
      <c r="B13" s="18" t="s">
        <v>30</v>
      </c>
      <c r="C13" s="80"/>
      <c r="D13" s="16" t="str">
        <f>IF(G3=I3,CONCATENATE("Vainqueur Match ",A3),IF(G3&gt;I3,D3,F3))</f>
        <v>Vainqueur Match 2</v>
      </c>
      <c r="E13" s="16" t="s">
        <v>5</v>
      </c>
      <c r="F13" s="16" t="str">
        <f>IF(Inscriptions_36!F5="  ()",CONCATENATE("Rang ",Inscriptions_36!A5),Inscriptions_36!F5)</f>
        <v>Rang 4</v>
      </c>
      <c r="G13" s="16">
        <f>IF(K13=M13,"",SUM(IF(K13&gt;M13,1,0),IF(N13&gt;P13,1,0),IF(Q13&lt;=S13,0,1)))</f>
      </c>
      <c r="H13" s="16" t="s">
        <v>12</v>
      </c>
      <c r="I13" s="16">
        <f>IF(K13=M13,"",SUM(IF(K13&lt;M13,1,0),IF(N13&lt;P13,1,0),IF(Q13&gt;=S13,0,1)))</f>
      </c>
      <c r="J13" s="48">
        <f>SUM(U13-T13)</f>
        <v>0</v>
      </c>
      <c r="K13" s="71"/>
      <c r="L13" s="23" t="s">
        <v>12</v>
      </c>
      <c r="M13" s="78"/>
      <c r="N13" s="71"/>
      <c r="O13" s="23" t="s">
        <v>12</v>
      </c>
      <c r="P13" s="78"/>
      <c r="Q13" s="71"/>
      <c r="R13" s="23" t="s">
        <v>12</v>
      </c>
      <c r="S13" s="39"/>
      <c r="T13" s="62"/>
      <c r="U13" s="63"/>
    </row>
    <row r="14" spans="1:21" ht="18" customHeight="1">
      <c r="A14" s="262">
        <v>13</v>
      </c>
      <c r="B14" s="18" t="s">
        <v>30</v>
      </c>
      <c r="C14" s="80"/>
      <c r="D14" s="16" t="str">
        <f>IF(Inscriptions_36!F4="  ()",CONCATENATE("Rang ",Inscriptions_36!A4),Inscriptions_36!F4)</f>
        <v>Rang 3</v>
      </c>
      <c r="E14" s="16" t="s">
        <v>5</v>
      </c>
      <c r="F14" s="16" t="str">
        <f>IF(G4=I4,CONCATENATE("Vainqueur Match ",A4),IF(G4&gt;I4,D4,F4))</f>
        <v>Vainqueur Match 3</v>
      </c>
      <c r="G14" s="16">
        <f>IF(K14=M14,"",SUM(IF(K14&gt;M14,1,0),IF(N14&gt;P14,1,0),IF(Q14&lt;=S14,0,1)))</f>
      </c>
      <c r="H14" s="16" t="s">
        <v>12</v>
      </c>
      <c r="I14" s="16">
        <f>IF(K14=M14,"",SUM(IF(K14&lt;M14,1,0),IF(N14&lt;P14,1,0),IF(Q14&gt;=S14,0,1)))</f>
      </c>
      <c r="J14" s="48">
        <f>SUM(U14-T14)</f>
        <v>0</v>
      </c>
      <c r="K14" s="71"/>
      <c r="L14" s="23" t="s">
        <v>12</v>
      </c>
      <c r="M14" s="78"/>
      <c r="N14" s="71"/>
      <c r="O14" s="23" t="s">
        <v>12</v>
      </c>
      <c r="P14" s="78"/>
      <c r="Q14" s="71"/>
      <c r="R14" s="23" t="s">
        <v>12</v>
      </c>
      <c r="S14" s="39"/>
      <c r="T14" s="62"/>
      <c r="U14" s="63"/>
    </row>
    <row r="15" spans="1:21" ht="18" customHeight="1">
      <c r="A15" s="262">
        <v>14</v>
      </c>
      <c r="B15" s="18" t="s">
        <v>30</v>
      </c>
      <c r="C15" s="80"/>
      <c r="D15" s="16" t="str">
        <f>IF(G5=I5,CONCATENATE("Vainqueur Match ",A5),IF(G5&gt;I5,D5,F5))</f>
        <v>Vainqueur Match 4</v>
      </c>
      <c r="E15" s="16" t="s">
        <v>5</v>
      </c>
      <c r="F15" s="16" t="str">
        <f>IF(Inscriptions_36!F3="  ()",CONCATENATE("Rang ",Inscriptions_36!A3),Inscriptions_36!F3)</f>
        <v>Rang 2</v>
      </c>
      <c r="G15" s="16">
        <f>IF(K15=M15,"",SUM(IF(K15&gt;M15,1,0),IF(N15&gt;P15,1,0),IF(Q15&lt;=S15,0,1)))</f>
      </c>
      <c r="H15" s="16" t="s">
        <v>12</v>
      </c>
      <c r="I15" s="16">
        <f>IF(K15=M15,"",SUM(IF(K15&lt;M15,1,0),IF(N15&lt;P15,1,0),IF(Q15&gt;=S15,0,1)))</f>
      </c>
      <c r="J15" s="46">
        <f>SUM(U15-T15)</f>
        <v>0</v>
      </c>
      <c r="K15" s="67"/>
      <c r="L15" s="16" t="s">
        <v>12</v>
      </c>
      <c r="M15" s="74"/>
      <c r="N15" s="67"/>
      <c r="O15" s="16" t="s">
        <v>12</v>
      </c>
      <c r="P15" s="74"/>
      <c r="Q15" s="67"/>
      <c r="R15" s="16" t="s">
        <v>12</v>
      </c>
      <c r="S15" s="26"/>
      <c r="T15" s="56"/>
      <c r="U15" s="57"/>
    </row>
    <row r="16" spans="1:21" ht="18" customHeight="1">
      <c r="A16" s="267">
        <v>15</v>
      </c>
      <c r="B16" s="87" t="s">
        <v>30</v>
      </c>
      <c r="C16" s="88"/>
      <c r="D16" s="37" t="str">
        <f>IF(Inscriptions_36!F20="  ()",CONCATENATE("Rang ",Inscriptions_36!A20),Inscriptions_36!F20)</f>
        <v>Rang 19</v>
      </c>
      <c r="E16" s="19" t="s">
        <v>5</v>
      </c>
      <c r="F16" s="37" t="str">
        <f>IF(Inscriptions_36!F15="  ()",CONCATENATE("Rang ",Inscriptions_36!A15),Inscriptions_36!F15)</f>
        <v>Rang 14</v>
      </c>
      <c r="G16" s="19">
        <f>IF(K16=M16,"",SUM(IF(K16&gt;M16,1,0),IF(N16&gt;P16,1,0),IF(Q16&lt;=S16,0,1)))</f>
      </c>
      <c r="H16" s="19" t="s">
        <v>12</v>
      </c>
      <c r="I16" s="19">
        <f>IF(K16=M16,"",SUM(IF(K16&lt;M16,1,0),IF(N16&lt;P16,1,0),IF(Q16&gt;=S16,0,1)))</f>
      </c>
      <c r="J16" s="121">
        <f t="shared" si="0"/>
        <v>0</v>
      </c>
      <c r="K16" s="122"/>
      <c r="L16" s="37" t="s">
        <v>12</v>
      </c>
      <c r="M16" s="123"/>
      <c r="N16" s="122"/>
      <c r="O16" s="37" t="s">
        <v>12</v>
      </c>
      <c r="P16" s="123"/>
      <c r="Q16" s="122"/>
      <c r="R16" s="37" t="s">
        <v>12</v>
      </c>
      <c r="S16" s="278"/>
      <c r="T16" s="58"/>
      <c r="U16" s="59"/>
    </row>
    <row r="17" spans="1:21" ht="18" customHeight="1">
      <c r="A17" s="263">
        <v>16</v>
      </c>
      <c r="B17" s="38" t="s">
        <v>30</v>
      </c>
      <c r="C17" s="84"/>
      <c r="D17" s="23" t="str">
        <f>IF(Inscriptions_36!F12="  ()",CONCATENATE("Rang ",Inscriptions_36!A12),Inscriptions_36!F12)</f>
        <v>Rang 11</v>
      </c>
      <c r="E17" s="16" t="s">
        <v>5</v>
      </c>
      <c r="F17" s="23" t="str">
        <f>IF(Inscriptions_36!F23="  ()",CONCATENATE("Rang ",Inscriptions_36!A23),Inscriptions_36!F23)</f>
        <v>Rang 22</v>
      </c>
      <c r="G17" s="16">
        <f>IF(K17=M17,"",SUM(IF(K17&gt;M17,1,0),IF(N17&gt;P17,1,0),IF(Q17&lt;=S17,0,1)))</f>
      </c>
      <c r="H17" s="16" t="s">
        <v>12</v>
      </c>
      <c r="I17" s="16">
        <f>IF(K17=M17,"",SUM(IF(K17&lt;M17,1,0),IF(N17&lt;P17,1,0),IF(Q17&gt;=S17,0,1)))</f>
      </c>
      <c r="J17" s="48">
        <f t="shared" si="0"/>
        <v>0</v>
      </c>
      <c r="K17" s="71"/>
      <c r="L17" s="23" t="s">
        <v>12</v>
      </c>
      <c r="M17" s="78"/>
      <c r="N17" s="71"/>
      <c r="O17" s="23" t="s">
        <v>12</v>
      </c>
      <c r="P17" s="78"/>
      <c r="Q17" s="71"/>
      <c r="R17" s="23" t="s">
        <v>12</v>
      </c>
      <c r="S17" s="39"/>
      <c r="T17" s="62"/>
      <c r="U17" s="63"/>
    </row>
    <row r="18" spans="1:21" ht="18" customHeight="1">
      <c r="A18" s="263">
        <v>17</v>
      </c>
      <c r="B18" s="38" t="s">
        <v>30</v>
      </c>
      <c r="C18" s="84"/>
      <c r="D18" s="23" t="str">
        <f>IF(Inscriptions_36!F28="  ()",CONCATENATE("Rang ",Inscriptions_36!A28),Inscriptions_36!F28)</f>
        <v>Rang 27</v>
      </c>
      <c r="E18" s="16" t="s">
        <v>5</v>
      </c>
      <c r="F18" s="23" t="str">
        <f>IF(Inscriptions_36!F7="  ()",CONCATENATE("Rang ",Inscriptions_36!A7),Inscriptions_36!F7)</f>
        <v>Rang 6</v>
      </c>
      <c r="G18" s="16">
        <f>IF(K18=M18,"",SUM(IF(K18&gt;M18,1,0),IF(N18&gt;P18,1,0),IF(Q18&lt;=S18,0,1)))</f>
      </c>
      <c r="H18" s="16" t="s">
        <v>12</v>
      </c>
      <c r="I18" s="16">
        <f>IF(K18=M18,"",SUM(IF(K18&lt;M18,1,0),IF(N18&lt;P18,1,0),IF(Q18&gt;=S18,0,1)))</f>
      </c>
      <c r="J18" s="48">
        <f t="shared" si="0"/>
        <v>0</v>
      </c>
      <c r="K18" s="71"/>
      <c r="L18" s="23" t="s">
        <v>12</v>
      </c>
      <c r="M18" s="78"/>
      <c r="N18" s="71"/>
      <c r="O18" s="23" t="s">
        <v>12</v>
      </c>
      <c r="P18" s="78"/>
      <c r="Q18" s="71"/>
      <c r="R18" s="23" t="s">
        <v>12</v>
      </c>
      <c r="S18" s="39"/>
      <c r="T18" s="62"/>
      <c r="U18" s="63"/>
    </row>
    <row r="19" spans="1:21" ht="18" customHeight="1">
      <c r="A19" s="263">
        <v>18</v>
      </c>
      <c r="B19" s="38" t="s">
        <v>30</v>
      </c>
      <c r="C19" s="84"/>
      <c r="D19" s="23" t="str">
        <f>IF(Inscriptions_36!F8="  ()",CONCATENATE("Rang ",Inscriptions_36!A8),Inscriptions_36!F8)</f>
        <v>Rang 7</v>
      </c>
      <c r="E19" s="23" t="s">
        <v>5</v>
      </c>
      <c r="F19" s="23" t="str">
        <f>IF(Inscriptions_36!F27="  ()",CONCATENATE("Rang ",Inscriptions_36!A27),Inscriptions_36!F27)</f>
        <v>Rang 26</v>
      </c>
      <c r="G19" s="16">
        <f>IF(K19=M19,"",SUM(IF(K19&gt;M19,1,0),IF(N19&gt;P19,1,0),IF(Q19&lt;=S19,0,1)))</f>
      </c>
      <c r="H19" s="16" t="s">
        <v>12</v>
      </c>
      <c r="I19" s="16">
        <f>IF(K19=M19,"",SUM(IF(K19&lt;M19,1,0),IF(N19&lt;P19,1,0),IF(Q19&gt;=S19,0,1)))</f>
      </c>
      <c r="J19" s="48">
        <f t="shared" si="0"/>
        <v>0</v>
      </c>
      <c r="K19" s="71"/>
      <c r="L19" s="23" t="s">
        <v>12</v>
      </c>
      <c r="M19" s="78"/>
      <c r="N19" s="71"/>
      <c r="O19" s="23" t="s">
        <v>12</v>
      </c>
      <c r="P19" s="78"/>
      <c r="Q19" s="71"/>
      <c r="R19" s="23" t="s">
        <v>12</v>
      </c>
      <c r="S19" s="39"/>
      <c r="T19" s="62"/>
      <c r="U19" s="63"/>
    </row>
    <row r="20" spans="1:21" ht="18" customHeight="1">
      <c r="A20" s="262">
        <v>19</v>
      </c>
      <c r="B20" s="18" t="s">
        <v>30</v>
      </c>
      <c r="C20" s="80"/>
      <c r="D20" s="16" t="str">
        <f>IF(Inscriptions_36!F24="  ()",CONCATENATE("Rang ",Inscriptions_36!A24),Inscriptions_36!F24)</f>
        <v>Rang 23</v>
      </c>
      <c r="E20" s="16" t="s">
        <v>5</v>
      </c>
      <c r="F20" s="16" t="str">
        <f>IF(Inscriptions_36!F11="  ()",CONCATENATE("Rang ",Inscriptions_36!A11),Inscriptions_36!F11)</f>
        <v>Rang 10</v>
      </c>
      <c r="G20" s="16">
        <f>IF(K20=M20,"",SUM(IF(K20&gt;M20,1,0),IF(N20&gt;P20,1,0),IF(Q20&lt;=S20,0,1)))</f>
      </c>
      <c r="H20" s="16" t="s">
        <v>12</v>
      </c>
      <c r="I20" s="16">
        <f>IF(K20=M20,"",SUM(IF(K20&lt;M20,1,0),IF(N20&lt;P20,1,0),IF(Q20&gt;=S20,0,1)))</f>
      </c>
      <c r="J20" s="48">
        <f t="shared" si="0"/>
        <v>0</v>
      </c>
      <c r="K20" s="71"/>
      <c r="L20" s="23" t="s">
        <v>12</v>
      </c>
      <c r="M20" s="78"/>
      <c r="N20" s="71"/>
      <c r="O20" s="23" t="s">
        <v>12</v>
      </c>
      <c r="P20" s="78"/>
      <c r="Q20" s="71"/>
      <c r="R20" s="23" t="s">
        <v>12</v>
      </c>
      <c r="S20" s="39"/>
      <c r="T20" s="62"/>
      <c r="U20" s="63"/>
    </row>
    <row r="21" spans="1:21" ht="18" customHeight="1" thickBot="1">
      <c r="A21" s="260">
        <v>20</v>
      </c>
      <c r="B21" s="11" t="s">
        <v>30</v>
      </c>
      <c r="C21" s="81"/>
      <c r="D21" s="12" t="str">
        <f>IF(Inscriptions_36!F16="  ()",CONCATENATE("Rang ",Inscriptions_36!A16),Inscriptions_36!F16)</f>
        <v>Rang 15</v>
      </c>
      <c r="E21" s="12" t="s">
        <v>5</v>
      </c>
      <c r="F21" s="12" t="str">
        <f>IF(Inscriptions_36!F19="  ()",CONCATENATE("Rang ",Inscriptions_36!A19),Inscriptions_36!F19)</f>
        <v>Rang 18</v>
      </c>
      <c r="G21" s="12">
        <f>IF(K21=M21,"",SUM(IF(K21&gt;M21,1,0),IF(N21&gt;P21,1,0),IF(Q21&lt;=S21,0,1)))</f>
      </c>
      <c r="H21" s="12" t="s">
        <v>12</v>
      </c>
      <c r="I21" s="12">
        <f>IF(K21=M21,"",SUM(IF(K21&lt;M21,1,0),IF(N21&lt;P21,1,0),IF(Q21&gt;=S21,0,1)))</f>
      </c>
      <c r="J21" s="44">
        <f t="shared" si="0"/>
        <v>0</v>
      </c>
      <c r="K21" s="68"/>
      <c r="L21" s="12" t="s">
        <v>12</v>
      </c>
      <c r="M21" s="75"/>
      <c r="N21" s="68"/>
      <c r="O21" s="12" t="s">
        <v>12</v>
      </c>
      <c r="P21" s="75"/>
      <c r="Q21" s="68"/>
      <c r="R21" s="12" t="s">
        <v>12</v>
      </c>
      <c r="S21" s="27"/>
      <c r="T21" s="52"/>
      <c r="U21" s="53"/>
    </row>
    <row r="22" spans="1:21" ht="18" customHeight="1">
      <c r="A22" s="265">
        <v>21</v>
      </c>
      <c r="B22" s="14" t="s">
        <v>31</v>
      </c>
      <c r="C22" s="82"/>
      <c r="D22" s="15" t="str">
        <f>IF(G5=I5,CONCATENATE("Perdant Match ",A5),IF(G5&lt;I5,D5,F5))</f>
        <v>Perdant Match 4</v>
      </c>
      <c r="E22" s="15" t="s">
        <v>5</v>
      </c>
      <c r="F22" s="15" t="str">
        <f>IF(G12=I12,CONCATENATE("Perdant Match ",A12),IF(G12&lt;I12,D12,F12))</f>
        <v>Perdant Match 11</v>
      </c>
      <c r="G22" s="15">
        <f>IF(K22=M22,"",SUM(IF(K22&gt;M22,1,0),IF(N22&gt;P22,1,0),IF(Q22&lt;=S22,0,1)))</f>
      </c>
      <c r="H22" s="15" t="s">
        <v>12</v>
      </c>
      <c r="I22" s="15">
        <f>IF(K22=M22,"",SUM(IF(K22&lt;M22,1,0),IF(N22&lt;P22,1,0),IF(Q22&gt;=S22,0,1)))</f>
      </c>
      <c r="J22" s="45">
        <f>SUM(U22-T22)</f>
        <v>0</v>
      </c>
      <c r="K22" s="69"/>
      <c r="L22" s="15" t="s">
        <v>12</v>
      </c>
      <c r="M22" s="76"/>
      <c r="N22" s="69"/>
      <c r="O22" s="15" t="s">
        <v>12</v>
      </c>
      <c r="P22" s="76"/>
      <c r="Q22" s="69"/>
      <c r="R22" s="15" t="s">
        <v>12</v>
      </c>
      <c r="S22" s="28"/>
      <c r="T22" s="54"/>
      <c r="U22" s="55"/>
    </row>
    <row r="23" spans="1:21" ht="18" customHeight="1">
      <c r="A23" s="263">
        <v>22</v>
      </c>
      <c r="B23" s="38" t="s">
        <v>31</v>
      </c>
      <c r="C23" s="84"/>
      <c r="D23" s="23" t="str">
        <f>IF(G4=I4,CONCATENATE("Perdant Match ",A4),IF(G4&lt;I4,D4,F4))</f>
        <v>Perdant Match 3</v>
      </c>
      <c r="E23" s="23" t="s">
        <v>5</v>
      </c>
      <c r="F23" s="23" t="str">
        <f>IF(G13=I13,CONCATENATE("Perdant Match ",A13),IF(G13&lt;I13,D13,F13))</f>
        <v>Perdant Match 12</v>
      </c>
      <c r="G23" s="23">
        <f>IF(K23=M23,"",SUM(IF(K23&gt;M23,1,0),IF(N23&gt;P23,1,0),IF(Q23&lt;=S23,0,1)))</f>
      </c>
      <c r="H23" s="23" t="s">
        <v>12</v>
      </c>
      <c r="I23" s="23">
        <f>IF(K23=M23,"",SUM(IF(K23&lt;M23,1,0),IF(N23&lt;P23,1,0),IF(Q23&gt;=S23,0,1)))</f>
      </c>
      <c r="J23" s="48">
        <f>SUM(U23-T23)</f>
        <v>0</v>
      </c>
      <c r="K23" s="71"/>
      <c r="L23" s="23" t="s">
        <v>12</v>
      </c>
      <c r="M23" s="78"/>
      <c r="N23" s="71"/>
      <c r="O23" s="23" t="s">
        <v>12</v>
      </c>
      <c r="P23" s="78"/>
      <c r="Q23" s="71"/>
      <c r="R23" s="23" t="s">
        <v>12</v>
      </c>
      <c r="S23" s="39"/>
      <c r="T23" s="62"/>
      <c r="U23" s="63"/>
    </row>
    <row r="24" spans="1:21" ht="18" customHeight="1">
      <c r="A24" s="262">
        <v>23</v>
      </c>
      <c r="B24" s="18" t="s">
        <v>31</v>
      </c>
      <c r="C24" s="80"/>
      <c r="D24" s="16" t="str">
        <f>IF(G3=I3,CONCATENATE("Perdant Match ",A3),IF(G3&lt;I3,D3,F3))</f>
        <v>Perdant Match 2</v>
      </c>
      <c r="E24" s="16" t="s">
        <v>5</v>
      </c>
      <c r="F24" s="16" t="str">
        <f>IF(G14=I14,CONCATENATE("Perdant Match ",A14),IF(G14&lt;I14,D14,F14))</f>
        <v>Perdant Match 13</v>
      </c>
      <c r="G24" s="16">
        <f>IF(K24=M24,"",SUM(IF(K24&gt;M24,1,0),IF(N24&gt;P24,1,0),IF(Q24&lt;=S24,0,1)))</f>
      </c>
      <c r="H24" s="16" t="s">
        <v>12</v>
      </c>
      <c r="I24" s="16">
        <f>IF(K24=M24,"",SUM(IF(K24&lt;M24,1,0),IF(N24&lt;P24,1,0),IF(Q24&gt;=S24,0,1)))</f>
      </c>
      <c r="J24" s="46">
        <f>SUM(U24-T24)</f>
        <v>0</v>
      </c>
      <c r="K24" s="67"/>
      <c r="L24" s="16" t="s">
        <v>12</v>
      </c>
      <c r="M24" s="74"/>
      <c r="N24" s="67"/>
      <c r="O24" s="16" t="s">
        <v>12</v>
      </c>
      <c r="P24" s="74"/>
      <c r="Q24" s="67"/>
      <c r="R24" s="16" t="s">
        <v>12</v>
      </c>
      <c r="S24" s="26"/>
      <c r="T24" s="56"/>
      <c r="U24" s="57"/>
    </row>
    <row r="25" spans="1:21" ht="18" customHeight="1" thickBot="1">
      <c r="A25" s="264">
        <v>24</v>
      </c>
      <c r="B25" s="256" t="s">
        <v>31</v>
      </c>
      <c r="C25" s="257"/>
      <c r="D25" s="105" t="str">
        <f>IF(G2=I2,CONCATENATE("Perdant Match ",A2),IF(G2&lt;I2,D2,F2))</f>
        <v>Perdant Match 1</v>
      </c>
      <c r="E25" s="105" t="s">
        <v>5</v>
      </c>
      <c r="F25" s="105" t="str">
        <f>IF(G15=I15,CONCATENATE("Perdant Match ",A15),IF(G15&lt;I15,D15,F15))</f>
        <v>Perdant Match 14</v>
      </c>
      <c r="G25" s="105">
        <f>IF(K25=M25,"",SUM(IF(K25&gt;M25,1,0),IF(N25&gt;P25,1,0),IF(Q25&lt;=S25,0,1)))</f>
      </c>
      <c r="H25" s="105" t="s">
        <v>12</v>
      </c>
      <c r="I25" s="105">
        <f>IF(K25=M25,"",SUM(IF(K25&lt;M25,1,0),IF(N25&lt;P25,1,0),IF(Q25&gt;=S25,0,1)))</f>
      </c>
      <c r="J25" s="106">
        <f>SUM(U25-T25)</f>
        <v>0</v>
      </c>
      <c r="K25" s="107"/>
      <c r="L25" s="105" t="s">
        <v>12</v>
      </c>
      <c r="M25" s="108"/>
      <c r="N25" s="107"/>
      <c r="O25" s="105" t="s">
        <v>12</v>
      </c>
      <c r="P25" s="108"/>
      <c r="Q25" s="107"/>
      <c r="R25" s="105" t="s">
        <v>12</v>
      </c>
      <c r="S25" s="109"/>
      <c r="T25" s="110"/>
      <c r="U25" s="111"/>
    </row>
    <row r="26" spans="1:21" ht="18" customHeight="1">
      <c r="A26" s="261">
        <v>25</v>
      </c>
      <c r="B26" s="86" t="s">
        <v>32</v>
      </c>
      <c r="C26" s="83"/>
      <c r="D26" s="19" t="str">
        <f>IF(G12=I12,CONCATENATE("Vainqueur Match ",A12),IF(G12&gt;I12,D12,F12))</f>
        <v>Vainqueur Match 11</v>
      </c>
      <c r="E26" s="19" t="s">
        <v>5</v>
      </c>
      <c r="F26" s="19" t="str">
        <f>IF(G6=I6,CONCATENATE("Vainqueur Match ",A6),IF(G6&gt;I6,D6,F6))</f>
        <v>Vainqueur Match 5</v>
      </c>
      <c r="G26" s="15">
        <f>IF(K26=M26,"",SUM(IF(K26&gt;M26,1,0),IF(N26&gt;P26,1,0),IF(Q26&lt;=S26,0,1)))</f>
      </c>
      <c r="H26" s="15" t="s">
        <v>12</v>
      </c>
      <c r="I26" s="15">
        <f>IF(K26=M26,"",SUM(IF(K26&lt;M26,1,0),IF(N26&lt;P26,1,0),IF(Q26&gt;=S26,0,1)))</f>
      </c>
      <c r="J26" s="47">
        <f>SUM(U26-T26)</f>
        <v>0</v>
      </c>
      <c r="K26" s="70"/>
      <c r="L26" s="19" t="s">
        <v>12</v>
      </c>
      <c r="M26" s="77"/>
      <c r="N26" s="70"/>
      <c r="O26" s="19" t="s">
        <v>12</v>
      </c>
      <c r="P26" s="77"/>
      <c r="Q26" s="70"/>
      <c r="R26" s="19" t="s">
        <v>12</v>
      </c>
      <c r="S26" s="29"/>
      <c r="T26" s="60"/>
      <c r="U26" s="61"/>
    </row>
    <row r="27" spans="1:21" ht="18" customHeight="1">
      <c r="A27" s="261">
        <v>26</v>
      </c>
      <c r="B27" s="18" t="s">
        <v>32</v>
      </c>
      <c r="C27" s="83"/>
      <c r="D27" s="19" t="str">
        <f>IF(G7=I7,CONCATENATE("Vainqueur Match ",A7),IF(G7&gt;I7,D7,F7))</f>
        <v>Vainqueur Match 6</v>
      </c>
      <c r="E27" s="16" t="s">
        <v>5</v>
      </c>
      <c r="F27" s="19" t="str">
        <f>IF(G8=I8,CONCATENATE("Vainqueur Match ",A8),IF(G8&gt;I8,D8,F8))</f>
        <v>Vainqueur Match 7</v>
      </c>
      <c r="G27" s="16">
        <f>IF(K27=M27,"",SUM(IF(K27&gt;M27,1,0),IF(N27&gt;P27,1,0),IF(Q27&lt;=S27,0,1)))</f>
      </c>
      <c r="H27" s="16" t="s">
        <v>12</v>
      </c>
      <c r="I27" s="16">
        <f>IF(K27=M27,"",SUM(IF(K27&lt;M27,1,0),IF(N27&lt;P27,1,0),IF(Q27&gt;=S27,0,1)))</f>
      </c>
      <c r="J27" s="46">
        <f>SUM(U27-T27)</f>
        <v>0</v>
      </c>
      <c r="K27" s="70"/>
      <c r="L27" s="16" t="s">
        <v>12</v>
      </c>
      <c r="M27" s="77"/>
      <c r="N27" s="70"/>
      <c r="O27" s="16" t="s">
        <v>12</v>
      </c>
      <c r="P27" s="77"/>
      <c r="Q27" s="70"/>
      <c r="R27" s="16" t="s">
        <v>12</v>
      </c>
      <c r="S27" s="29"/>
      <c r="T27" s="56"/>
      <c r="U27" s="57"/>
    </row>
    <row r="28" spans="1:21" ht="18" customHeight="1">
      <c r="A28" s="261">
        <v>27</v>
      </c>
      <c r="B28" s="18" t="s">
        <v>32</v>
      </c>
      <c r="C28" s="83"/>
      <c r="D28" s="19" t="str">
        <f>IF(G9=I9,CONCATENATE("Vainqueur Match ",A9),IF(G9&gt;I9,D9,F9))</f>
        <v>Vainqueur Match 8</v>
      </c>
      <c r="E28" s="16" t="s">
        <v>5</v>
      </c>
      <c r="F28" s="19" t="str">
        <f>IF(G10=I10,CONCATENATE("Vainqueur Match ",A10),IF(G10&gt;I10,D10,F10))</f>
        <v>Vainqueur Match 9</v>
      </c>
      <c r="G28" s="16">
        <f>IF(K28=M28,"",SUM(IF(K28&gt;M28,1,0),IF(N28&gt;P28,1,0),IF(Q28&lt;=S28,0,1)))</f>
      </c>
      <c r="H28" s="16" t="s">
        <v>12</v>
      </c>
      <c r="I28" s="16">
        <f>IF(K28=M28,"",SUM(IF(K28&lt;M28,1,0),IF(N28&lt;P28,1,0),IF(Q28&gt;=S28,0,1)))</f>
      </c>
      <c r="J28" s="46">
        <f>SUM(U28-T28)</f>
        <v>0</v>
      </c>
      <c r="K28" s="70"/>
      <c r="L28" s="16" t="s">
        <v>12</v>
      </c>
      <c r="M28" s="77"/>
      <c r="N28" s="70"/>
      <c r="O28" s="16" t="s">
        <v>12</v>
      </c>
      <c r="P28" s="77"/>
      <c r="Q28" s="70"/>
      <c r="R28" s="16" t="s">
        <v>12</v>
      </c>
      <c r="S28" s="29"/>
      <c r="T28" s="56"/>
      <c r="U28" s="57"/>
    </row>
    <row r="29" spans="1:21" ht="18" customHeight="1">
      <c r="A29" s="262">
        <v>28</v>
      </c>
      <c r="B29" s="18" t="s">
        <v>32</v>
      </c>
      <c r="C29" s="80"/>
      <c r="D29" s="19" t="str">
        <f>IF(G11=I11,CONCATENATE("Vainqueur Match ",A11),IF(G11&gt;I11,D11,F11))</f>
        <v>Vainqueur Match 10</v>
      </c>
      <c r="E29" s="16" t="s">
        <v>5</v>
      </c>
      <c r="F29" s="16" t="str">
        <f>IF(G13=I13,CONCATENATE("Vainqueur Match ",A13),IF(G13&gt;I13,D13,F13))</f>
        <v>Vainqueur Match 12</v>
      </c>
      <c r="G29" s="16">
        <f>IF(K29=M29,"",SUM(IF(K29&gt;M29,1,0),IF(N29&gt;P29,1,0),IF(Q29&lt;=S29,0,1)))</f>
      </c>
      <c r="H29" s="16" t="s">
        <v>12</v>
      </c>
      <c r="I29" s="16">
        <f>IF(K29=M29,"",SUM(IF(K29&lt;M29,1,0),IF(N29&lt;P29,1,0),IF(Q29&gt;=S29,0,1)))</f>
      </c>
      <c r="J29" s="46">
        <f>SUM(U29-T29)</f>
        <v>0</v>
      </c>
      <c r="K29" s="67"/>
      <c r="L29" s="16" t="s">
        <v>12</v>
      </c>
      <c r="M29" s="74"/>
      <c r="N29" s="67"/>
      <c r="O29" s="16" t="s">
        <v>12</v>
      </c>
      <c r="P29" s="74"/>
      <c r="Q29" s="67"/>
      <c r="R29" s="16" t="s">
        <v>12</v>
      </c>
      <c r="S29" s="26"/>
      <c r="T29" s="56"/>
      <c r="U29" s="57"/>
    </row>
    <row r="30" spans="1:21" ht="18" customHeight="1">
      <c r="A30" s="262">
        <v>29</v>
      </c>
      <c r="B30" s="18" t="s">
        <v>32</v>
      </c>
      <c r="C30" s="80"/>
      <c r="D30" s="16" t="str">
        <f>IF(G14=I14,CONCATENATE("Vainqueur Match ",A14),IF(G14&gt;I14,D14,F14))</f>
        <v>Vainqueur Match 13</v>
      </c>
      <c r="E30" s="16" t="s">
        <v>5</v>
      </c>
      <c r="F30" s="16" t="str">
        <f>IF(G16=I16,CONCATENATE("Vainqueur Match ",A16),IF(G16&gt;I16,D16,F16))</f>
        <v>Vainqueur Match 15</v>
      </c>
      <c r="G30" s="16">
        <f>IF(K30=M30,"",SUM(IF(K30&gt;M30,1,0),IF(N30&gt;P30,1,0),IF(Q30&lt;=S30,0,1)))</f>
      </c>
      <c r="H30" s="16" t="s">
        <v>12</v>
      </c>
      <c r="I30" s="16">
        <f>IF(K30=M30,"",SUM(IF(K30&lt;M30,1,0),IF(N30&lt;P30,1,0),IF(Q30&gt;=S30,0,1)))</f>
      </c>
      <c r="J30" s="46">
        <f>SUM(U30-T30)</f>
        <v>0</v>
      </c>
      <c r="K30" s="67"/>
      <c r="L30" s="16" t="s">
        <v>12</v>
      </c>
      <c r="M30" s="74"/>
      <c r="N30" s="67"/>
      <c r="O30" s="16" t="s">
        <v>12</v>
      </c>
      <c r="P30" s="74"/>
      <c r="Q30" s="67"/>
      <c r="R30" s="16" t="s">
        <v>12</v>
      </c>
      <c r="S30" s="26"/>
      <c r="T30" s="56"/>
      <c r="U30" s="57"/>
    </row>
    <row r="31" spans="1:21" ht="18" customHeight="1">
      <c r="A31" s="262">
        <v>30</v>
      </c>
      <c r="B31" s="18" t="s">
        <v>32</v>
      </c>
      <c r="C31" s="80"/>
      <c r="D31" s="16" t="str">
        <f>IF(G17=I17,CONCATENATE("Vainqueur Match ",A17),IF(G17&gt;I17,D17,F17))</f>
        <v>Vainqueur Match 16</v>
      </c>
      <c r="E31" s="16" t="s">
        <v>5</v>
      </c>
      <c r="F31" s="16" t="str">
        <f>IF(G18=I18,CONCATENATE("Vainqueur Match ",A18),IF(G18&gt;I18,D18,F18))</f>
        <v>Vainqueur Match 17</v>
      </c>
      <c r="G31" s="16">
        <f>IF(K31=M31,"",SUM(IF(K31&gt;M31,1,0),IF(N31&gt;P31,1,0),IF(Q31&lt;=S31,0,1)))</f>
      </c>
      <c r="H31" s="16" t="s">
        <v>12</v>
      </c>
      <c r="I31" s="16">
        <f>IF(K31=M31,"",SUM(IF(K31&lt;M31,1,0),IF(N31&lt;P31,1,0),IF(Q31&gt;=S31,0,1)))</f>
      </c>
      <c r="J31" s="46">
        <f>SUM(U31-T31)</f>
        <v>0</v>
      </c>
      <c r="K31" s="67"/>
      <c r="L31" s="16" t="s">
        <v>12</v>
      </c>
      <c r="M31" s="74"/>
      <c r="N31" s="67"/>
      <c r="O31" s="16" t="s">
        <v>12</v>
      </c>
      <c r="P31" s="74"/>
      <c r="Q31" s="67"/>
      <c r="R31" s="16" t="s">
        <v>12</v>
      </c>
      <c r="S31" s="26"/>
      <c r="T31" s="56"/>
      <c r="U31" s="57"/>
    </row>
    <row r="32" spans="1:21" ht="18" customHeight="1">
      <c r="A32" s="262">
        <v>31</v>
      </c>
      <c r="B32" s="18" t="s">
        <v>32</v>
      </c>
      <c r="C32" s="80"/>
      <c r="D32" s="16" t="str">
        <f>IF(G19=I19,CONCATENATE("Vainqueur Match ",A19),IF(G19&gt;I19,D19,F19))</f>
        <v>Vainqueur Match 18</v>
      </c>
      <c r="E32" s="16" t="s">
        <v>5</v>
      </c>
      <c r="F32" s="16" t="str">
        <f>IF(G20=I20,CONCATENATE("Vainqueur Match ",A20),IF(G20&gt;I20,D20,F20))</f>
        <v>Vainqueur Match 19</v>
      </c>
      <c r="G32" s="16">
        <f>IF(K32=M32,"",SUM(IF(K32&gt;M32,1,0),IF(N32&gt;P32,1,0),IF(Q32&lt;=S32,0,1)))</f>
      </c>
      <c r="H32" s="16" t="s">
        <v>12</v>
      </c>
      <c r="I32" s="16">
        <f>IF(K32=M32,"",SUM(IF(K32&lt;M32,1,0),IF(N32&lt;P32,1,0),IF(Q32&gt;=S32,0,1)))</f>
      </c>
      <c r="J32" s="46">
        <f>SUM(U32-T32)</f>
        <v>0</v>
      </c>
      <c r="K32" s="67"/>
      <c r="L32" s="16" t="s">
        <v>12</v>
      </c>
      <c r="M32" s="74"/>
      <c r="N32" s="67"/>
      <c r="O32" s="16" t="s">
        <v>12</v>
      </c>
      <c r="P32" s="74"/>
      <c r="Q32" s="67"/>
      <c r="R32" s="16" t="s">
        <v>12</v>
      </c>
      <c r="S32" s="26"/>
      <c r="T32" s="56"/>
      <c r="U32" s="57"/>
    </row>
    <row r="33" spans="1:21" ht="18" customHeight="1" thickBot="1">
      <c r="A33" s="260">
        <v>32</v>
      </c>
      <c r="B33" s="11" t="s">
        <v>32</v>
      </c>
      <c r="C33" s="81"/>
      <c r="D33" s="12" t="str">
        <f>IF(G21=I21,CONCATENATE("Vainqueur Match ",A21),IF(G21&gt;I21,D21,F21))</f>
        <v>Vainqueur Match 20</v>
      </c>
      <c r="E33" s="12" t="s">
        <v>5</v>
      </c>
      <c r="F33" s="12" t="str">
        <f>IF(G15=I15,CONCATENATE("Vainqueur Match ",A15),IF(G15&gt;I15,D15,F15))</f>
        <v>Vainqueur Match 14</v>
      </c>
      <c r="G33" s="12">
        <f>IF(K33=M33,"",SUM(IF(K33&gt;M33,1,0),IF(N33&gt;P33,1,0),IF(Q33&lt;=S33,0,1)))</f>
      </c>
      <c r="H33" s="12" t="s">
        <v>12</v>
      </c>
      <c r="I33" s="12">
        <f>IF(K33=M33,"",SUM(IF(K33&lt;M33,1,0),IF(N33&lt;P33,1,0),IF(Q33&gt;=S33,0,1)))</f>
      </c>
      <c r="J33" s="44">
        <f>SUM(U33-T33)</f>
        <v>0</v>
      </c>
      <c r="K33" s="68"/>
      <c r="L33" s="12" t="s">
        <v>12</v>
      </c>
      <c r="M33" s="75"/>
      <c r="N33" s="68"/>
      <c r="O33" s="12" t="s">
        <v>12</v>
      </c>
      <c r="P33" s="75"/>
      <c r="Q33" s="68"/>
      <c r="R33" s="12" t="s">
        <v>12</v>
      </c>
      <c r="S33" s="27"/>
      <c r="T33" s="52"/>
      <c r="U33" s="53"/>
    </row>
    <row r="34" spans="1:21" ht="18" customHeight="1">
      <c r="A34" s="265">
        <v>33</v>
      </c>
      <c r="B34" s="14" t="s">
        <v>33</v>
      </c>
      <c r="C34" s="82"/>
      <c r="D34" s="15" t="str">
        <f>IF(G25=I25,CONCATENATE("Vainqueur Match ",A25),IF(G25&gt;I25,D25,F25))</f>
        <v>Vainqueur Match 24</v>
      </c>
      <c r="E34" s="15" t="s">
        <v>5</v>
      </c>
      <c r="F34" s="15" t="str">
        <f>IF(G21=I21,CONCATENATE("Perdant Match ",A21),IF(G21&lt;I21,D21,F21))</f>
        <v>Perdant Match 20</v>
      </c>
      <c r="G34" s="15">
        <f>IF(K34=M34,"",SUM(IF(K34&gt;M34,1,0),IF(N34&gt;P34,1,0),IF(Q34&lt;=S34,0,1)))</f>
      </c>
      <c r="H34" s="15" t="s">
        <v>12</v>
      </c>
      <c r="I34" s="15">
        <f>IF(K34=M34,"",SUM(IF(K34&lt;M34,1,0),IF(N34&lt;P34,1,0),IF(Q34&gt;=S34,0,1)))</f>
      </c>
      <c r="J34" s="45">
        <f>SUM(U34-T34)</f>
        <v>0</v>
      </c>
      <c r="K34" s="69"/>
      <c r="L34" s="15" t="s">
        <v>12</v>
      </c>
      <c r="M34" s="76"/>
      <c r="N34" s="69"/>
      <c r="O34" s="15" t="s">
        <v>12</v>
      </c>
      <c r="P34" s="76"/>
      <c r="Q34" s="69"/>
      <c r="R34" s="15" t="s">
        <v>12</v>
      </c>
      <c r="S34" s="28"/>
      <c r="T34" s="54"/>
      <c r="U34" s="55"/>
    </row>
    <row r="35" spans="1:21" ht="18" customHeight="1" thickBot="1">
      <c r="A35" s="264">
        <v>34</v>
      </c>
      <c r="B35" s="256" t="s">
        <v>33</v>
      </c>
      <c r="C35" s="257"/>
      <c r="D35" s="105" t="str">
        <f>IF(G20=I20,CONCATENATE("Perdant Match ",A20),IF(G20&lt;I20,D20,F20))</f>
        <v>Perdant Match 19</v>
      </c>
      <c r="E35" s="105" t="s">
        <v>5</v>
      </c>
      <c r="F35" s="105" t="str">
        <f>IF(G19=I19,CONCATENATE("Perdant Match ",A19),IF(G19&lt;I19,D19,F19))</f>
        <v>Perdant Match 18</v>
      </c>
      <c r="G35" s="105">
        <f>IF(K35=M35,"",SUM(IF(K35&gt;M35,1,0),IF(N35&gt;P35,1,0),IF(Q35&lt;=S35,0,1)))</f>
      </c>
      <c r="H35" s="105" t="s">
        <v>12</v>
      </c>
      <c r="I35" s="105">
        <f>IF(K35=M35,"",SUM(IF(K35&lt;M35,1,0),IF(N35&lt;P35,1,0),IF(Q35&gt;=S35,0,1)))</f>
      </c>
      <c r="J35" s="106">
        <f>SUM(U35-T35)</f>
        <v>0</v>
      </c>
      <c r="K35" s="107"/>
      <c r="L35" s="105" t="s">
        <v>12</v>
      </c>
      <c r="M35" s="108"/>
      <c r="N35" s="107"/>
      <c r="O35" s="105" t="s">
        <v>12</v>
      </c>
      <c r="P35" s="108"/>
      <c r="Q35" s="107"/>
      <c r="R35" s="105" t="s">
        <v>12</v>
      </c>
      <c r="S35" s="109"/>
      <c r="T35" s="110"/>
      <c r="U35" s="111"/>
    </row>
    <row r="36" spans="1:21" ht="18" customHeight="1">
      <c r="A36" s="262">
        <v>35</v>
      </c>
      <c r="B36" s="18" t="s">
        <v>33</v>
      </c>
      <c r="C36" s="80"/>
      <c r="D36" s="16" t="str">
        <f>IF(G18=I18,CONCATENATE("Perdant Match ",A18),IF(G18&lt;I18,D18,F18))</f>
        <v>Perdant Match 17</v>
      </c>
      <c r="E36" s="16" t="s">
        <v>5</v>
      </c>
      <c r="F36" s="16" t="str">
        <f>IF(G17=I17,CONCATENATE("Perdant Match ",A17),IF(G17&lt;I17,D17,F17))</f>
        <v>Perdant Match 16</v>
      </c>
      <c r="G36" s="16">
        <f>IF(K36=M36,"",SUM(IF(K36&gt;M36,1,0),IF(N36&gt;P36,1,0),IF(Q36&lt;=S36,0,1)))</f>
      </c>
      <c r="H36" s="16" t="s">
        <v>12</v>
      </c>
      <c r="I36" s="16">
        <f>IF(K36=M36,"",SUM(IF(K36&lt;M36,1,0),IF(N36&lt;P36,1,0),IF(Q36&gt;=S36,0,1)))</f>
      </c>
      <c r="J36" s="46">
        <f>SUM(U36-T36)</f>
        <v>0</v>
      </c>
      <c r="K36" s="67"/>
      <c r="L36" s="16" t="s">
        <v>12</v>
      </c>
      <c r="M36" s="74"/>
      <c r="N36" s="67"/>
      <c r="O36" s="16" t="s">
        <v>12</v>
      </c>
      <c r="P36" s="74"/>
      <c r="Q36" s="67"/>
      <c r="R36" s="16" t="s">
        <v>12</v>
      </c>
      <c r="S36" s="26"/>
      <c r="T36" s="56"/>
      <c r="U36" s="57"/>
    </row>
    <row r="37" spans="1:21" ht="18" customHeight="1">
      <c r="A37" s="262">
        <v>36</v>
      </c>
      <c r="B37" s="18" t="s">
        <v>33</v>
      </c>
      <c r="C37" s="80"/>
      <c r="D37" s="16" t="str">
        <f>IF(G16=I16,CONCATENATE("Perdant Match ",A16),IF(G16&lt;I16,D16,F16))</f>
        <v>Perdant Match 15</v>
      </c>
      <c r="E37" s="16" t="s">
        <v>5</v>
      </c>
      <c r="F37" s="16" t="str">
        <f>IF(G24=I24,CONCATENATE("Vainqueur Match ",A24),IF(G24&gt;I24,D24,F24))</f>
        <v>Vainqueur Match 23</v>
      </c>
      <c r="G37" s="16">
        <f>IF(K37=M37,"",SUM(IF(K37&gt;M37,1,0),IF(N37&gt;P37,1,0),IF(Q37&lt;=S37,0,1)))</f>
      </c>
      <c r="H37" s="16" t="s">
        <v>12</v>
      </c>
      <c r="I37" s="16">
        <f>IF(K37=M37,"",SUM(IF(K37&lt;M37,1,0),IF(N37&lt;P37,1,0),IF(Q37&gt;=S37,0,1)))</f>
      </c>
      <c r="J37" s="46">
        <f>SUM(U37-T37)</f>
        <v>0</v>
      </c>
      <c r="K37" s="67"/>
      <c r="L37" s="16" t="s">
        <v>12</v>
      </c>
      <c r="M37" s="74"/>
      <c r="N37" s="67"/>
      <c r="O37" s="16" t="s">
        <v>12</v>
      </c>
      <c r="P37" s="74"/>
      <c r="Q37" s="67"/>
      <c r="R37" s="16" t="s">
        <v>12</v>
      </c>
      <c r="S37" s="26"/>
      <c r="T37" s="56"/>
      <c r="U37" s="57"/>
    </row>
    <row r="38" spans="1:21" ht="18" customHeight="1">
      <c r="A38" s="261">
        <v>37</v>
      </c>
      <c r="B38" s="86" t="s">
        <v>33</v>
      </c>
      <c r="C38" s="83"/>
      <c r="D38" s="19" t="str">
        <f>IF(G23=I23,CONCATENATE("Vainqueur Match ",A23),IF(G23&gt;I23,D23,F23))</f>
        <v>Vainqueur Match 22</v>
      </c>
      <c r="E38" s="19" t="s">
        <v>5</v>
      </c>
      <c r="F38" s="19" t="str">
        <f>IF(G11=I11,CONCATENATE("Perdant Match ",A11),IF(G11&lt;I11,D11,F11))</f>
        <v>Perdant Match 10</v>
      </c>
      <c r="G38" s="19">
        <f>IF(K38=M38,"",SUM(IF(K38&gt;M38,1,0),IF(N38&gt;P38,1,0),IF(Q38&lt;=S38,0,1)))</f>
      </c>
      <c r="H38" s="19" t="s">
        <v>12</v>
      </c>
      <c r="I38" s="19">
        <f>IF(K38=M38,"",SUM(IF(K38&lt;M38,1,0),IF(N38&lt;P38,1,0),IF(Q38&gt;=S38,0,1)))</f>
      </c>
      <c r="J38" s="47">
        <f>SUM(U38-T38)</f>
        <v>0</v>
      </c>
      <c r="K38" s="70"/>
      <c r="L38" s="19" t="s">
        <v>12</v>
      </c>
      <c r="M38" s="77"/>
      <c r="N38" s="70"/>
      <c r="O38" s="19" t="s">
        <v>12</v>
      </c>
      <c r="P38" s="77"/>
      <c r="Q38" s="70"/>
      <c r="R38" s="19" t="s">
        <v>12</v>
      </c>
      <c r="S38" s="29"/>
      <c r="T38" s="60"/>
      <c r="U38" s="61"/>
    </row>
    <row r="39" spans="1:21" ht="18" customHeight="1">
      <c r="A39" s="262">
        <v>38</v>
      </c>
      <c r="B39" s="18" t="s">
        <v>33</v>
      </c>
      <c r="C39" s="80"/>
      <c r="D39" s="16" t="str">
        <f>IF(G10=I10,CONCATENATE("Perdant Match ",A10),IF(G10&lt;I10,D10,F10))</f>
        <v>Perdant Match 9</v>
      </c>
      <c r="E39" s="16" t="s">
        <v>5</v>
      </c>
      <c r="F39" s="16" t="str">
        <f>IF(G9=I9,CONCATENATE("Perdant Match ",A9),IF(G9&lt;I9,D9,F9))</f>
        <v>Perdant Match 8</v>
      </c>
      <c r="G39" s="16">
        <f>IF(K39=M39,"",SUM(IF(K39&gt;M39,1,0),IF(N39&gt;P39,1,0),IF(Q39&lt;=S39,0,1)))</f>
      </c>
      <c r="H39" s="16" t="s">
        <v>12</v>
      </c>
      <c r="I39" s="16">
        <f>IF(K39=M39,"",SUM(IF(K39&lt;M39,1,0),IF(N39&lt;P39,1,0),IF(Q39&gt;=S39,0,1)))</f>
      </c>
      <c r="J39" s="46">
        <f>SUM(U39-T39)</f>
        <v>0</v>
      </c>
      <c r="K39" s="67"/>
      <c r="L39" s="16" t="s">
        <v>12</v>
      </c>
      <c r="M39" s="74"/>
      <c r="N39" s="67"/>
      <c r="O39" s="16" t="s">
        <v>12</v>
      </c>
      <c r="P39" s="74"/>
      <c r="Q39" s="67"/>
      <c r="R39" s="16" t="s">
        <v>12</v>
      </c>
      <c r="S39" s="26"/>
      <c r="T39" s="56"/>
      <c r="U39" s="57"/>
    </row>
    <row r="40" spans="1:21" ht="18" customHeight="1">
      <c r="A40" s="267">
        <v>39</v>
      </c>
      <c r="B40" s="87" t="s">
        <v>33</v>
      </c>
      <c r="C40" s="88"/>
      <c r="D40" s="37" t="str">
        <f>IF(G8=I8,CONCATENATE("Perdant Match ",A8),IF(G8&lt;I8,D8,F8))</f>
        <v>Perdant Match 7</v>
      </c>
      <c r="E40" s="37" t="s">
        <v>5</v>
      </c>
      <c r="F40" s="37" t="str">
        <f>IF(G7=I7,CONCATENATE("Perdant Match ",A7),IF(G7&lt;I7,D7,F7))</f>
        <v>Perdant Match 6</v>
      </c>
      <c r="G40" s="37">
        <f>IF(K40=M40,"",SUM(IF(K40&gt;M40,1,0),IF(N40&gt;P40,1,0),IF(Q40&lt;=S40,0,1)))</f>
      </c>
      <c r="H40" s="37" t="s">
        <v>12</v>
      </c>
      <c r="I40" s="37">
        <f>IF(K40=M40,"",SUM(IF(K40&lt;M40,1,0),IF(N40&lt;P40,1,0),IF(Q40&gt;=S40,0,1)))</f>
      </c>
      <c r="J40" s="121">
        <f>SUM(U40-T40)</f>
        <v>0</v>
      </c>
      <c r="K40" s="122"/>
      <c r="L40" s="37" t="s">
        <v>12</v>
      </c>
      <c r="M40" s="123"/>
      <c r="N40" s="122"/>
      <c r="O40" s="37" t="s">
        <v>12</v>
      </c>
      <c r="P40" s="123"/>
      <c r="Q40" s="122"/>
      <c r="R40" s="37" t="s">
        <v>12</v>
      </c>
      <c r="S40" s="278"/>
      <c r="T40" s="58"/>
      <c r="U40" s="59"/>
    </row>
    <row r="41" spans="1:21" ht="18" customHeight="1" thickBot="1">
      <c r="A41" s="263">
        <v>40</v>
      </c>
      <c r="B41" s="38" t="s">
        <v>33</v>
      </c>
      <c r="C41" s="84"/>
      <c r="D41" s="23" t="str">
        <f>IF(G6=I6,CONCATENATE("Perdant Match ",A6),IF(G6&lt;I6,D6,F6))</f>
        <v>Perdant Match 5</v>
      </c>
      <c r="E41" s="12" t="s">
        <v>5</v>
      </c>
      <c r="F41" s="23" t="str">
        <f>IF(G22=I22,CONCATENATE("Vainqueur Match ",A22),IF(G22&gt;I22,D22,F22))</f>
        <v>Vainqueur Match 21</v>
      </c>
      <c r="G41" s="23">
        <f>IF(K41=M41,"",SUM(IF(K41&gt;M41,1,0),IF(N41&gt;P41,1,0),IF(Q41&lt;=S41,0,1)))</f>
      </c>
      <c r="H41" s="23" t="s">
        <v>12</v>
      </c>
      <c r="I41" s="23">
        <f>IF(K41=M41,"",SUM(IF(K41&lt;M41,1,0),IF(N41&lt;P41,1,0),IF(Q41&gt;=S41,0,1)))</f>
      </c>
      <c r="J41" s="48">
        <f>SUM(U41-T41)</f>
        <v>0</v>
      </c>
      <c r="K41" s="71"/>
      <c r="L41" s="12" t="s">
        <v>12</v>
      </c>
      <c r="M41" s="75"/>
      <c r="N41" s="68"/>
      <c r="O41" s="12" t="s">
        <v>12</v>
      </c>
      <c r="P41" s="75"/>
      <c r="Q41" s="68"/>
      <c r="R41" s="12" t="s">
        <v>12</v>
      </c>
      <c r="S41" s="39"/>
      <c r="T41" s="62"/>
      <c r="U41" s="63"/>
    </row>
    <row r="42" spans="1:21" ht="18" customHeight="1">
      <c r="A42" s="265">
        <v>41</v>
      </c>
      <c r="B42" s="14" t="s">
        <v>73</v>
      </c>
      <c r="C42" s="82"/>
      <c r="D42" s="91" t="str">
        <f>IF(G34=I34,CONCATENATE("Vainqueur Match ",A34),IF(G34&gt;I34,D34,F34))</f>
        <v>Vainqueur Match 33</v>
      </c>
      <c r="E42" s="15" t="s">
        <v>5</v>
      </c>
      <c r="F42" s="15" t="str">
        <f>IF(G29=I29,CONCATENATE("Perdant Match ",A29),IF(G29&lt;I29,D29,F29))</f>
        <v>Perdant Match 28</v>
      </c>
      <c r="G42" s="15">
        <f>IF(K42=M42,"",SUM(IF(K42&gt;M42,1,0),IF(N42&gt;P42,1,0),IF(Q42&lt;=S42,0,1)))</f>
      </c>
      <c r="H42" s="15" t="s">
        <v>12</v>
      </c>
      <c r="I42" s="15">
        <f>IF(K42=M42,"",SUM(IF(K42&lt;M42,1,0),IF(N42&lt;P42,1,0),IF(Q42&gt;=S42,0,1)))</f>
      </c>
      <c r="J42" s="45">
        <f>SUM(U42-T42)</f>
        <v>0</v>
      </c>
      <c r="K42" s="69"/>
      <c r="L42" s="15" t="s">
        <v>12</v>
      </c>
      <c r="M42" s="76"/>
      <c r="N42" s="69"/>
      <c r="O42" s="15" t="s">
        <v>12</v>
      </c>
      <c r="P42" s="76"/>
      <c r="Q42" s="69"/>
      <c r="R42" s="15" t="s">
        <v>12</v>
      </c>
      <c r="S42" s="28"/>
      <c r="T42" s="54"/>
      <c r="U42" s="55"/>
    </row>
    <row r="43" spans="1:21" ht="18" customHeight="1">
      <c r="A43" s="261">
        <v>42</v>
      </c>
      <c r="B43" s="86" t="s">
        <v>73</v>
      </c>
      <c r="C43" s="83"/>
      <c r="D43" s="16" t="str">
        <f>IF(G35=I35,CONCATENATE("Vainqueur Match ",A35),IF(G35&gt;I35,D35,F35))</f>
        <v>Vainqueur Match 34</v>
      </c>
      <c r="E43" s="16" t="s">
        <v>5</v>
      </c>
      <c r="F43" s="16" t="str">
        <f>IF(G28=I28,CONCATENATE("Perdant Match ",A28),IF(G28&lt;I28,D28,F28))</f>
        <v>Perdant Match 27</v>
      </c>
      <c r="G43" s="16">
        <f>IF(K43=M43,"",SUM(IF(K43&gt;M43,1,0),IF(N43&gt;P43,1,0),IF(Q43&lt;=S43,0,1)))</f>
      </c>
      <c r="H43" s="16" t="s">
        <v>12</v>
      </c>
      <c r="I43" s="16">
        <f>IF(K43=M43,"",SUM(IF(K43&lt;M43,1,0),IF(N43&lt;P43,1,0),IF(Q43&gt;=S43,0,1)))</f>
      </c>
      <c r="J43" s="46">
        <f>SUM(U43-T43)</f>
        <v>0</v>
      </c>
      <c r="K43" s="67"/>
      <c r="L43" s="16" t="s">
        <v>12</v>
      </c>
      <c r="M43" s="74"/>
      <c r="N43" s="67"/>
      <c r="O43" s="16" t="s">
        <v>12</v>
      </c>
      <c r="P43" s="74"/>
      <c r="Q43" s="67"/>
      <c r="R43" s="16" t="s">
        <v>12</v>
      </c>
      <c r="S43" s="26"/>
      <c r="T43" s="56"/>
      <c r="U43" s="57"/>
    </row>
    <row r="44" spans="1:21" ht="18" customHeight="1">
      <c r="A44" s="261">
        <v>43</v>
      </c>
      <c r="B44" s="18" t="s">
        <v>73</v>
      </c>
      <c r="C44" s="80"/>
      <c r="D44" s="16" t="str">
        <f>IF(G36=I36,CONCATENATE("Vainqueur Match ",A36),IF(G36&gt;I36,D36,F36))</f>
        <v>Vainqueur Match 35</v>
      </c>
      <c r="E44" s="16" t="s">
        <v>5</v>
      </c>
      <c r="F44" s="16" t="str">
        <f>IF(G27=I27,CONCATENATE("Perdant Match ",A27),IF(G27&lt;I27,D27,F27))</f>
        <v>Perdant Match 26</v>
      </c>
      <c r="G44" s="16">
        <f>IF(K44=M44,"",SUM(IF(K44&gt;M44,1,0),IF(N44&gt;P44,1,0),IF(Q44&lt;=S44,0,1)))</f>
      </c>
      <c r="H44" s="16" t="s">
        <v>12</v>
      </c>
      <c r="I44" s="16">
        <f>IF(K44=M44,"",SUM(IF(K44&lt;M44,1,0),IF(N44&lt;P44,1,0),IF(Q44&gt;=S44,0,1)))</f>
      </c>
      <c r="J44" s="46">
        <f>SUM(U44-T44)</f>
        <v>0</v>
      </c>
      <c r="K44" s="67"/>
      <c r="L44" s="16" t="s">
        <v>12</v>
      </c>
      <c r="M44" s="74"/>
      <c r="N44" s="67"/>
      <c r="O44" s="16" t="s">
        <v>12</v>
      </c>
      <c r="P44" s="74"/>
      <c r="Q44" s="67"/>
      <c r="R44" s="16" t="s">
        <v>12</v>
      </c>
      <c r="S44" s="26"/>
      <c r="T44" s="56"/>
      <c r="U44" s="57"/>
    </row>
    <row r="45" spans="1:21" ht="18" customHeight="1">
      <c r="A45" s="262">
        <v>44</v>
      </c>
      <c r="B45" s="18" t="s">
        <v>73</v>
      </c>
      <c r="C45" s="80"/>
      <c r="D45" s="16" t="str">
        <f>IF(G37=I37,CONCATENATE("Vainqueur Match ",A37),IF(G37&gt;I37,D37,F37))</f>
        <v>Vainqueur Match 36</v>
      </c>
      <c r="E45" s="16" t="s">
        <v>5</v>
      </c>
      <c r="F45" s="16" t="str">
        <f>IF(G26=I26,CONCATENATE("Perdant Match ",A26),IF(G26&lt;I26,D26,F26))</f>
        <v>Perdant Match 25</v>
      </c>
      <c r="G45" s="16">
        <f>IF(K45=M45,"",SUM(IF(K45&gt;M45,1,0),IF(N45&gt;P45,1,0),IF(Q45&lt;=S45,0,1)))</f>
      </c>
      <c r="H45" s="16" t="s">
        <v>12</v>
      </c>
      <c r="I45" s="16">
        <f>IF(K45=M45,"",SUM(IF(K45&lt;M45,1,0),IF(N45&lt;P45,1,0),IF(Q45&gt;=S45,0,1)))</f>
      </c>
      <c r="J45" s="46">
        <f>SUM(U45-T45)</f>
        <v>0</v>
      </c>
      <c r="K45" s="67"/>
      <c r="L45" s="16" t="s">
        <v>12</v>
      </c>
      <c r="M45" s="74"/>
      <c r="N45" s="67"/>
      <c r="O45" s="16" t="s">
        <v>12</v>
      </c>
      <c r="P45" s="74"/>
      <c r="Q45" s="67"/>
      <c r="R45" s="16" t="s">
        <v>12</v>
      </c>
      <c r="S45" s="26"/>
      <c r="T45" s="56"/>
      <c r="U45" s="57"/>
    </row>
    <row r="46" spans="1:21" ht="18" customHeight="1">
      <c r="A46" s="263">
        <v>45</v>
      </c>
      <c r="B46" s="38" t="s">
        <v>73</v>
      </c>
      <c r="C46" s="84"/>
      <c r="D46" s="16" t="str">
        <f>IF(G38=I38,CONCATENATE("Vainqueur Match ",A38),IF(G38&gt;I38,D38,F38))</f>
        <v>Vainqueur Match 37</v>
      </c>
      <c r="E46" s="16" t="s">
        <v>5</v>
      </c>
      <c r="F46" s="23" t="str">
        <f>IF(G33=I33,CONCATENATE("Perdant Match ",A33),IF(G33&lt;I33,D33,F33))</f>
        <v>Perdant Match 32</v>
      </c>
      <c r="G46" s="16">
        <f>IF(K46=M46,"",SUM(IF(K46&gt;M46,1,0),IF(N46&gt;P46,1,0),IF(Q46&lt;=S46,0,1)))</f>
      </c>
      <c r="H46" s="16" t="s">
        <v>12</v>
      </c>
      <c r="I46" s="16">
        <f>IF(K46=M46,"",SUM(IF(K46&lt;M46,1,0),IF(N46&lt;P46,1,0),IF(Q46&gt;=S46,0,1)))</f>
      </c>
      <c r="J46" s="46">
        <f>SUM(U46-T46)</f>
        <v>0</v>
      </c>
      <c r="K46" s="71"/>
      <c r="L46" s="16" t="s">
        <v>12</v>
      </c>
      <c r="M46" s="78"/>
      <c r="N46" s="71"/>
      <c r="O46" s="16" t="s">
        <v>12</v>
      </c>
      <c r="P46" s="78"/>
      <c r="Q46" s="71"/>
      <c r="R46" s="16" t="s">
        <v>12</v>
      </c>
      <c r="S46" s="39"/>
      <c r="T46" s="62"/>
      <c r="U46" s="63"/>
    </row>
    <row r="47" spans="1:21" ht="18" customHeight="1">
      <c r="A47" s="263">
        <v>46</v>
      </c>
      <c r="B47" s="38" t="s">
        <v>73</v>
      </c>
      <c r="C47" s="84"/>
      <c r="D47" s="16" t="str">
        <f>IF(G39=I39,CONCATENATE("Vainqueur Match ",A39),IF(G39&gt;I39,D39,F39))</f>
        <v>Vainqueur Match 38</v>
      </c>
      <c r="E47" s="16" t="s">
        <v>5</v>
      </c>
      <c r="F47" s="23" t="str">
        <f>IF(G32=I32,CONCATENATE("Perdant Match ",A32),IF(G32&lt;I32,D32,F32))</f>
        <v>Perdant Match 31</v>
      </c>
      <c r="G47" s="16">
        <f>IF(K47=M47,"",SUM(IF(K47&gt;M47,1,0),IF(N47&gt;P47,1,0),IF(Q47&lt;=S47,0,1)))</f>
      </c>
      <c r="H47" s="16" t="s">
        <v>12</v>
      </c>
      <c r="I47" s="16">
        <f>IF(K47=M47,"",SUM(IF(K47&lt;M47,1,0),IF(N47&lt;P47,1,0),IF(Q47&gt;=S47,0,1)))</f>
      </c>
      <c r="J47" s="46">
        <f>SUM(U47-T47)</f>
        <v>0</v>
      </c>
      <c r="K47" s="71"/>
      <c r="L47" s="16" t="s">
        <v>12</v>
      </c>
      <c r="M47" s="78"/>
      <c r="N47" s="71"/>
      <c r="O47" s="16" t="s">
        <v>12</v>
      </c>
      <c r="P47" s="78"/>
      <c r="Q47" s="71"/>
      <c r="R47" s="16" t="s">
        <v>12</v>
      </c>
      <c r="S47" s="39"/>
      <c r="T47" s="62"/>
      <c r="U47" s="63"/>
    </row>
    <row r="48" spans="1:21" ht="18" customHeight="1">
      <c r="A48" s="263">
        <v>47</v>
      </c>
      <c r="B48" s="38" t="s">
        <v>73</v>
      </c>
      <c r="C48" s="84"/>
      <c r="D48" s="19" t="str">
        <f>IF(G40=I40,CONCATENATE("Vainqueur Match ",A40),IF(G40&gt;I40,D40,F40))</f>
        <v>Vainqueur Match 39</v>
      </c>
      <c r="E48" s="16" t="s">
        <v>5</v>
      </c>
      <c r="F48" s="23" t="str">
        <f>IF(G31=I31,CONCATENATE("Perdant Match ",A31),IF(G31&lt;I31,D31,F31))</f>
        <v>Perdant Match 30</v>
      </c>
      <c r="G48" s="16">
        <f>IF(K48=M48,"",SUM(IF(K48&gt;M48,1,0),IF(N48&gt;P48,1,0),IF(Q48&lt;=S48,0,1)))</f>
      </c>
      <c r="H48" s="16" t="s">
        <v>12</v>
      </c>
      <c r="I48" s="16">
        <f>IF(K48=M48,"",SUM(IF(K48&lt;M48,1,0),IF(N48&lt;P48,1,0),IF(Q48&gt;=S48,0,1)))</f>
      </c>
      <c r="J48" s="46">
        <f>SUM(U48-T48)</f>
        <v>0</v>
      </c>
      <c r="K48" s="71"/>
      <c r="L48" s="16" t="s">
        <v>12</v>
      </c>
      <c r="M48" s="78"/>
      <c r="N48" s="71"/>
      <c r="O48" s="16" t="s">
        <v>12</v>
      </c>
      <c r="P48" s="78"/>
      <c r="Q48" s="71"/>
      <c r="R48" s="16" t="s">
        <v>12</v>
      </c>
      <c r="S48" s="39"/>
      <c r="T48" s="62"/>
      <c r="U48" s="63"/>
    </row>
    <row r="49" spans="1:21" ht="18" customHeight="1" thickBot="1">
      <c r="A49" s="260">
        <v>48</v>
      </c>
      <c r="B49" s="11" t="s">
        <v>73</v>
      </c>
      <c r="C49" s="81"/>
      <c r="D49" s="12" t="str">
        <f>IF(G41=I41,CONCATENATE("Vainqueur Match ",A41),IF(G41&gt;I41,D41,F41))</f>
        <v>Vainqueur Match 40</v>
      </c>
      <c r="E49" s="12" t="s">
        <v>5</v>
      </c>
      <c r="F49" s="12" t="str">
        <f>IF(G30=I30,CONCATENATE("Perdant Match ",A30),IF(G30&lt;I30,D30,F30))</f>
        <v>Perdant Match 29</v>
      </c>
      <c r="G49" s="12">
        <f>IF(K49=M49,"",SUM(IF(K49&gt;M49,1,0),IF(N49&gt;P49,1,0),IF(Q49&lt;=S49,0,1)))</f>
      </c>
      <c r="H49" s="12" t="s">
        <v>12</v>
      </c>
      <c r="I49" s="12">
        <f>IF(K49=M49,"",SUM(IF(K49&lt;M49,1,0),IF(N49&lt;P49,1,0),IF(Q49&gt;=S49,0,1)))</f>
      </c>
      <c r="J49" s="44">
        <f>SUM(U49-T49)</f>
        <v>0</v>
      </c>
      <c r="K49" s="68"/>
      <c r="L49" s="12" t="s">
        <v>12</v>
      </c>
      <c r="M49" s="75"/>
      <c r="N49" s="68"/>
      <c r="O49" s="12" t="s">
        <v>12</v>
      </c>
      <c r="P49" s="75"/>
      <c r="Q49" s="68"/>
      <c r="R49" s="12" t="s">
        <v>12</v>
      </c>
      <c r="S49" s="27"/>
      <c r="T49" s="52"/>
      <c r="U49" s="53"/>
    </row>
    <row r="50" spans="1:21" ht="18" customHeight="1">
      <c r="A50" s="265">
        <v>49</v>
      </c>
      <c r="B50" s="14" t="s">
        <v>102</v>
      </c>
      <c r="C50" s="82"/>
      <c r="D50" s="91" t="str">
        <f>IF(G34=I34,CONCATENATE("Perdant Match ",A34),IF(G34&lt;I34,D34,F34))</f>
        <v>Perdant Match 33</v>
      </c>
      <c r="E50" s="91" t="s">
        <v>5</v>
      </c>
      <c r="F50" s="23" t="str">
        <f>IF(G35=I35,CONCATENATE("Perdant Match ",A35),IF(G35&lt;I35,D35,F35))</f>
        <v>Perdant Match 34</v>
      </c>
      <c r="G50" s="15">
        <f>IF(K50=M50,"",SUM(IF(K50&gt;M50,1,0),IF(N50&gt;P50,1,0),IF(Q50&lt;=S50,0,1)))</f>
      </c>
      <c r="H50" s="15" t="s">
        <v>12</v>
      </c>
      <c r="I50" s="15">
        <f>IF(K50=M50,"",SUM(IF(K50&lt;M50,1,0),IF(N50&lt;P50,1,0),IF(Q50&gt;=S50,0,1)))</f>
      </c>
      <c r="J50" s="45">
        <f>SUM(U50-T50)</f>
        <v>0</v>
      </c>
      <c r="K50" s="69"/>
      <c r="L50" s="15" t="s">
        <v>12</v>
      </c>
      <c r="M50" s="76"/>
      <c r="N50" s="69"/>
      <c r="O50" s="15" t="s">
        <v>12</v>
      </c>
      <c r="P50" s="76"/>
      <c r="Q50" s="69"/>
      <c r="R50" s="15" t="s">
        <v>12</v>
      </c>
      <c r="S50" s="28"/>
      <c r="T50" s="54"/>
      <c r="U50" s="55"/>
    </row>
    <row r="51" spans="1:21" ht="18" customHeight="1">
      <c r="A51" s="262">
        <v>50</v>
      </c>
      <c r="B51" s="18" t="s">
        <v>102</v>
      </c>
      <c r="C51" s="80"/>
      <c r="D51" s="16" t="str">
        <f>IF(G36=I36,CONCATENATE("Perdant Match ",A36),IF(G36&lt;I36,D36,F36))</f>
        <v>Perdant Match 35</v>
      </c>
      <c r="E51" s="16" t="s">
        <v>5</v>
      </c>
      <c r="F51" s="16" t="str">
        <f>IF(G37=I37,CONCATENATE("Perdant Match ",A37),IF(G37&lt;I37,D37,F37))</f>
        <v>Perdant Match 36</v>
      </c>
      <c r="G51" s="16">
        <f>IF(K51=M51,"",SUM(IF(K51&gt;M51,1,0),IF(N51&gt;P51,1,0),IF(Q51&lt;=S51,0,1)))</f>
      </c>
      <c r="H51" s="16" t="s">
        <v>12</v>
      </c>
      <c r="I51" s="16">
        <f>IF(K51=M51,"",SUM(IF(K51&lt;M51,1,0),IF(N51&lt;P51,1,0),IF(Q51&gt;=S51,0,1)))</f>
      </c>
      <c r="J51" s="46">
        <f>SUM(U51-T51)</f>
        <v>0</v>
      </c>
      <c r="K51" s="67"/>
      <c r="L51" s="16" t="s">
        <v>12</v>
      </c>
      <c r="M51" s="74"/>
      <c r="N51" s="67"/>
      <c r="O51" s="16" t="s">
        <v>12</v>
      </c>
      <c r="P51" s="74"/>
      <c r="Q51" s="67"/>
      <c r="R51" s="16" t="s">
        <v>12</v>
      </c>
      <c r="S51" s="26"/>
      <c r="T51" s="56"/>
      <c r="U51" s="57"/>
    </row>
    <row r="52" spans="1:21" ht="18" customHeight="1">
      <c r="A52" s="262">
        <v>51</v>
      </c>
      <c r="B52" s="18" t="s">
        <v>102</v>
      </c>
      <c r="C52" s="80"/>
      <c r="D52" s="16" t="str">
        <f>IF(G38=I38,CONCATENATE("Perdant Match ",A38),IF(G38&lt;I38,D38,F38))</f>
        <v>Perdant Match 37</v>
      </c>
      <c r="E52" s="16" t="s">
        <v>5</v>
      </c>
      <c r="F52" s="16" t="str">
        <f>IF(G39=I39,CONCATENATE("Perdant Match ",A39),IF(G39&lt;I39,D39,F39))</f>
        <v>Perdant Match 38</v>
      </c>
      <c r="G52" s="16">
        <f>IF(K52=M52,"",SUM(IF(K52&gt;M52,1,0),IF(N52&gt;P52,1,0),IF(Q52&lt;=S52,0,1)))</f>
      </c>
      <c r="H52" s="16" t="s">
        <v>12</v>
      </c>
      <c r="I52" s="16">
        <f>IF(K52=M52,"",SUM(IF(K52&lt;M52,1,0),IF(N52&lt;P52,1,0),IF(Q52&gt;=S52,0,1)))</f>
      </c>
      <c r="J52" s="46">
        <f>SUM(U52-T52)</f>
        <v>0</v>
      </c>
      <c r="K52" s="67"/>
      <c r="L52" s="16" t="s">
        <v>12</v>
      </c>
      <c r="M52" s="74"/>
      <c r="N52" s="67"/>
      <c r="O52" s="16" t="s">
        <v>12</v>
      </c>
      <c r="P52" s="74"/>
      <c r="Q52" s="67"/>
      <c r="R52" s="16" t="s">
        <v>12</v>
      </c>
      <c r="S52" s="26"/>
      <c r="T52" s="56"/>
      <c r="U52" s="57"/>
    </row>
    <row r="53" spans="1:21" ht="18" customHeight="1" thickBot="1">
      <c r="A53" s="260">
        <v>52</v>
      </c>
      <c r="B53" s="11" t="s">
        <v>102</v>
      </c>
      <c r="C53" s="81"/>
      <c r="D53" s="37" t="str">
        <f>IF(G40=I40,CONCATENATE("Perdant Match ",A40),IF(G40&lt;I40,D40,F40))</f>
        <v>Perdant Match 39</v>
      </c>
      <c r="E53" s="105" t="s">
        <v>5</v>
      </c>
      <c r="F53" s="105" t="str">
        <f>IF(G41=I41,CONCATENATE("Perdant Match ",A41),IF(G41&lt;I41,D41,F41))</f>
        <v>Perdant Match 40</v>
      </c>
      <c r="G53" s="12">
        <f>IF(K53=M53,"",SUM(IF(K53&gt;M53,1,0),IF(N53&gt;P53,1,0),IF(Q53&lt;=S53,0,1)))</f>
      </c>
      <c r="H53" s="12" t="s">
        <v>12</v>
      </c>
      <c r="I53" s="12">
        <f>IF(K53=M53,"",SUM(IF(K53&lt;M53,1,0),IF(N53&lt;P53,1,0),IF(Q53&gt;=S53,0,1)))</f>
      </c>
      <c r="J53" s="44">
        <f>SUM(U53-T53)</f>
        <v>0</v>
      </c>
      <c r="K53" s="68"/>
      <c r="L53" s="12" t="s">
        <v>12</v>
      </c>
      <c r="M53" s="75"/>
      <c r="N53" s="68"/>
      <c r="O53" s="12" t="s">
        <v>12</v>
      </c>
      <c r="P53" s="75"/>
      <c r="Q53" s="68"/>
      <c r="R53" s="12" t="s">
        <v>12</v>
      </c>
      <c r="S53" s="27"/>
      <c r="T53" s="52"/>
      <c r="U53" s="53"/>
    </row>
    <row r="54" spans="1:21" ht="18" customHeight="1">
      <c r="A54" s="265">
        <v>53</v>
      </c>
      <c r="B54" s="14" t="s">
        <v>74</v>
      </c>
      <c r="C54" s="82"/>
      <c r="D54" s="15" t="str">
        <f>IF(G26=I26,CONCATENATE("Vainqueur Match ",A26),IF(G26&gt;I26,D26,F26))</f>
        <v>Vainqueur Match 25</v>
      </c>
      <c r="E54" s="19" t="s">
        <v>5</v>
      </c>
      <c r="F54" s="15" t="str">
        <f>IF(G27=I27,CONCATENATE("Vainqueur Match ",A27),IF(G27&gt;I27,D27,F27))</f>
        <v>Vainqueur Match 26</v>
      </c>
      <c r="G54" s="15">
        <f>IF(K54=M54,"",SUM(IF(K54&gt;M54,1,0),IF(N54&gt;P54,1,0),IF(Q54&lt;=S54,0,1)))</f>
      </c>
      <c r="H54" s="15" t="s">
        <v>12</v>
      </c>
      <c r="I54" s="15">
        <f>IF(K54=M54,"",SUM(IF(K54&lt;M54,1,0),IF(N54&lt;P54,1,0),IF(Q54&gt;=S54,0,1)))</f>
      </c>
      <c r="J54" s="45">
        <f>SUM(U54-T54)</f>
        <v>0</v>
      </c>
      <c r="K54" s="69"/>
      <c r="L54" s="19" t="s">
        <v>12</v>
      </c>
      <c r="M54" s="77"/>
      <c r="N54" s="70"/>
      <c r="O54" s="19" t="s">
        <v>12</v>
      </c>
      <c r="P54" s="77"/>
      <c r="Q54" s="70"/>
      <c r="R54" s="19" t="s">
        <v>12</v>
      </c>
      <c r="S54" s="28"/>
      <c r="T54" s="54"/>
      <c r="U54" s="55"/>
    </row>
    <row r="55" spans="1:21" ht="18" customHeight="1">
      <c r="A55" s="262">
        <v>54</v>
      </c>
      <c r="B55" s="18" t="s">
        <v>74</v>
      </c>
      <c r="C55" s="80"/>
      <c r="D55" s="16" t="str">
        <f>IF(G28=I28,CONCATENATE("Vainqueur Match ",A28),IF(G28&gt;I28,D28,F28))</f>
        <v>Vainqueur Match 27</v>
      </c>
      <c r="E55" s="16" t="s">
        <v>5</v>
      </c>
      <c r="F55" s="16" t="str">
        <f>IF(G29=I29,CONCATENATE("Vainqueur Match ",A29),IF(G29&gt;I29,D29,F29))</f>
        <v>Vainqueur Match 28</v>
      </c>
      <c r="G55" s="16">
        <f>IF(K55=M55,"",SUM(IF(K55&gt;M55,1,0),IF(N55&gt;P55,1,0),IF(Q55&lt;=S55,0,1)))</f>
      </c>
      <c r="H55" s="16" t="s">
        <v>12</v>
      </c>
      <c r="I55" s="16">
        <f>IF(K55=M55,"",SUM(IF(K55&lt;M55,1,0),IF(N55&lt;P55,1,0),IF(Q55&gt;=S55,0,1)))</f>
      </c>
      <c r="J55" s="46">
        <f>SUM(U55-T55)</f>
        <v>0</v>
      </c>
      <c r="K55" s="67"/>
      <c r="L55" s="16" t="s">
        <v>12</v>
      </c>
      <c r="M55" s="74"/>
      <c r="N55" s="67"/>
      <c r="O55" s="16" t="s">
        <v>12</v>
      </c>
      <c r="P55" s="74"/>
      <c r="Q55" s="67"/>
      <c r="R55" s="16" t="s">
        <v>12</v>
      </c>
      <c r="S55" s="26"/>
      <c r="T55" s="56"/>
      <c r="U55" s="57"/>
    </row>
    <row r="56" spans="1:21" ht="18" customHeight="1">
      <c r="A56" s="262">
        <v>55</v>
      </c>
      <c r="B56" s="18" t="s">
        <v>74</v>
      </c>
      <c r="C56" s="80"/>
      <c r="D56" s="16" t="str">
        <f>IF(G30=I30,CONCATENATE("Vainqueur Match ",A30),IF(G30&gt;I30,D30,F30))</f>
        <v>Vainqueur Match 29</v>
      </c>
      <c r="E56" s="16" t="s">
        <v>5</v>
      </c>
      <c r="F56" s="16" t="str">
        <f>IF(G31=I31,CONCATENATE("Vainqueur Match ",A31),IF(G31&gt;I31,D31,F31))</f>
        <v>Vainqueur Match 30</v>
      </c>
      <c r="G56" s="16">
        <f>IF(K56=M56,"",SUM(IF(K56&gt;M56,1,0),IF(N56&gt;P56,1,0),IF(Q56&lt;=S56,0,1)))</f>
      </c>
      <c r="H56" s="16" t="s">
        <v>12</v>
      </c>
      <c r="I56" s="16">
        <f>IF(K56=M56,"",SUM(IF(K56&lt;M56,1,0),IF(N56&lt;P56,1,0),IF(Q56&gt;=S56,0,1)))</f>
      </c>
      <c r="J56" s="46">
        <f>SUM(U56-T56)</f>
        <v>0</v>
      </c>
      <c r="K56" s="67"/>
      <c r="L56" s="16" t="s">
        <v>12</v>
      </c>
      <c r="M56" s="74"/>
      <c r="N56" s="67"/>
      <c r="O56" s="16" t="s">
        <v>12</v>
      </c>
      <c r="P56" s="74"/>
      <c r="Q56" s="67"/>
      <c r="R56" s="16" t="s">
        <v>12</v>
      </c>
      <c r="S56" s="26"/>
      <c r="T56" s="56"/>
      <c r="U56" s="57"/>
    </row>
    <row r="57" spans="1:21" ht="18" customHeight="1" thickBot="1">
      <c r="A57" s="260">
        <v>56</v>
      </c>
      <c r="B57" s="11" t="s">
        <v>74</v>
      </c>
      <c r="C57" s="81"/>
      <c r="D57" s="12" t="str">
        <f>IF(G32=I32,CONCATENATE("Vainqueur Match ",A32),IF(G32&gt;I32,D32,F32))</f>
        <v>Vainqueur Match 31</v>
      </c>
      <c r="E57" s="12" t="s">
        <v>5</v>
      </c>
      <c r="F57" s="12" t="str">
        <f>IF(G33=I33,CONCATENATE("Vainqueur Match ",A33),IF(G33&gt;I33,D33,F33))</f>
        <v>Vainqueur Match 32</v>
      </c>
      <c r="G57" s="12">
        <f>IF(K57=M57,"",SUM(IF(K57&gt;M57,1,0),IF(N57&gt;P57,1,0),IF(Q57&lt;=S57,0,1)))</f>
      </c>
      <c r="H57" s="12" t="s">
        <v>12</v>
      </c>
      <c r="I57" s="12">
        <f>IF(K57=M57,"",SUM(IF(K57&lt;M57,1,0),IF(N57&lt;P57,1,0),IF(Q57&gt;=S57,0,1)))</f>
      </c>
      <c r="J57" s="44">
        <f>SUM(U57-T57)</f>
        <v>0</v>
      </c>
      <c r="K57" s="68"/>
      <c r="L57" s="12" t="s">
        <v>12</v>
      </c>
      <c r="M57" s="75"/>
      <c r="N57" s="68"/>
      <c r="O57" s="12" t="s">
        <v>12</v>
      </c>
      <c r="P57" s="75"/>
      <c r="Q57" s="68"/>
      <c r="R57" s="12" t="s">
        <v>12</v>
      </c>
      <c r="S57" s="27"/>
      <c r="T57" s="52"/>
      <c r="U57" s="53"/>
    </row>
    <row r="58" spans="1:21" ht="18" customHeight="1">
      <c r="A58" s="266">
        <v>57</v>
      </c>
      <c r="B58" s="89" t="s">
        <v>81</v>
      </c>
      <c r="C58" s="90"/>
      <c r="D58" s="91" t="str">
        <f>IF(G42=I42,CONCATENATE("Perdant Match ",A42),IF(G42&lt;I42,D42,F42))</f>
        <v>Perdant Match 41</v>
      </c>
      <c r="E58" s="91" t="s">
        <v>5</v>
      </c>
      <c r="F58" s="91" t="str">
        <f>IF(G43=I43,CONCATENATE("Perdant Match ",A43),IF(G43&lt;I43,D43,F43))</f>
        <v>Perdant Match 42</v>
      </c>
      <c r="G58" s="15">
        <f>IF(K58=M58,"",SUM(IF(K58&gt;M58,1,0),IF(N58&gt;P58,1,0),IF(Q58&lt;=S58,0,1)))</f>
      </c>
      <c r="H58" s="15" t="s">
        <v>12</v>
      </c>
      <c r="I58" s="15">
        <f>IF(K58=M58,"",SUM(IF(K58&lt;M58,1,0),IF(N58&lt;P58,1,0),IF(Q58&gt;=S58,0,1)))</f>
      </c>
      <c r="J58" s="92">
        <f>SUM(U58-T58)</f>
        <v>0</v>
      </c>
      <c r="K58" s="93"/>
      <c r="L58" s="91" t="s">
        <v>12</v>
      </c>
      <c r="M58" s="94"/>
      <c r="N58" s="93"/>
      <c r="O58" s="91" t="s">
        <v>12</v>
      </c>
      <c r="P58" s="94"/>
      <c r="Q58" s="93"/>
      <c r="R58" s="91" t="s">
        <v>12</v>
      </c>
      <c r="S58" s="94"/>
      <c r="T58" s="95"/>
      <c r="U58" s="96"/>
    </row>
    <row r="59" spans="1:21" ht="18" customHeight="1">
      <c r="A59" s="262">
        <v>58</v>
      </c>
      <c r="B59" s="18" t="s">
        <v>81</v>
      </c>
      <c r="C59" s="80"/>
      <c r="D59" s="16" t="str">
        <f>IF(G44=I44,CONCATENATE("Perdant Match ",A44),IF(G44&lt;I44,D44,F44))</f>
        <v>Perdant Match 43</v>
      </c>
      <c r="E59" s="16" t="s">
        <v>5</v>
      </c>
      <c r="F59" s="16" t="str">
        <f>IF(G45=I45,CONCATENATE("Perdant Match ",A45),IF(G45&lt;I45,D45,F45))</f>
        <v>Perdant Match 44</v>
      </c>
      <c r="G59" s="16">
        <f>IF(K59=M59,"",SUM(IF(K59&gt;M59,1,0),IF(N59&gt;P59,1,0),IF(Q59&lt;=S59,0,1)))</f>
      </c>
      <c r="H59" s="16" t="s">
        <v>12</v>
      </c>
      <c r="I59" s="16">
        <f>IF(K59=M59,"",SUM(IF(K59&lt;M59,1,0),IF(N59&lt;P59,1,0),IF(Q59&gt;=S59,0,1)))</f>
      </c>
      <c r="J59" s="46">
        <f>SUM(U59-T59)</f>
        <v>0</v>
      </c>
      <c r="K59" s="67"/>
      <c r="L59" s="16" t="s">
        <v>12</v>
      </c>
      <c r="M59" s="74"/>
      <c r="N59" s="67"/>
      <c r="O59" s="16" t="s">
        <v>12</v>
      </c>
      <c r="P59" s="74"/>
      <c r="Q59" s="67"/>
      <c r="R59" s="16" t="s">
        <v>12</v>
      </c>
      <c r="S59" s="74"/>
      <c r="T59" s="56"/>
      <c r="U59" s="57"/>
    </row>
    <row r="60" spans="1:21" ht="18" customHeight="1">
      <c r="A60" s="267">
        <v>59</v>
      </c>
      <c r="B60" s="87" t="s">
        <v>81</v>
      </c>
      <c r="C60" s="88"/>
      <c r="D60" s="19" t="str">
        <f>IF(G46=I46,CONCATENATE("Perdant Match ",A46),IF(G46&lt;I46,D46,F46))</f>
        <v>Perdant Match 45</v>
      </c>
      <c r="E60" s="19" t="s">
        <v>5</v>
      </c>
      <c r="F60" s="19" t="str">
        <f>IF(G47=I47,CONCATENATE("Perdant Match ",A47),IF(G47&lt;I47,D47,F47))</f>
        <v>Perdant Match 46</v>
      </c>
      <c r="G60" s="16">
        <f>IF(K60=M60,"",SUM(IF(K60&gt;M60,1,0),IF(N60&gt;P60,1,0),IF(Q60&lt;=S60,0,1)))</f>
      </c>
      <c r="H60" s="16" t="s">
        <v>12</v>
      </c>
      <c r="I60" s="16">
        <f>IF(K60=M60,"",SUM(IF(K60&lt;M60,1,0),IF(N60&lt;P60,1,0),IF(Q60&gt;=S60,0,1)))</f>
      </c>
      <c r="J60" s="47">
        <f>SUM(U60-T60)</f>
        <v>0</v>
      </c>
      <c r="K60" s="70"/>
      <c r="L60" s="19" t="s">
        <v>12</v>
      </c>
      <c r="M60" s="77"/>
      <c r="N60" s="70"/>
      <c r="O60" s="19" t="s">
        <v>12</v>
      </c>
      <c r="P60" s="77"/>
      <c r="Q60" s="70"/>
      <c r="R60" s="19" t="s">
        <v>12</v>
      </c>
      <c r="S60" s="77"/>
      <c r="T60" s="60"/>
      <c r="U60" s="61"/>
    </row>
    <row r="61" spans="1:21" ht="18" customHeight="1" thickBot="1">
      <c r="A61" s="260">
        <v>60</v>
      </c>
      <c r="B61" s="11" t="s">
        <v>81</v>
      </c>
      <c r="C61" s="81"/>
      <c r="D61" s="12" t="str">
        <f>IF(G48=I48,CONCATENATE("Perdant Match ",A48),IF(G48&lt;I48,D48,F48))</f>
        <v>Perdant Match 47</v>
      </c>
      <c r="E61" s="12" t="s">
        <v>5</v>
      </c>
      <c r="F61" s="12" t="str">
        <f>IF(G49=I49,CONCATENATE("Perdant Match ",A49),IF(G49&lt;I49,D49,F49))</f>
        <v>Perdant Match 48</v>
      </c>
      <c r="G61" s="12">
        <f>IF(K61=M61,"",SUM(IF(K61&gt;M61,1,0),IF(N61&gt;P61,1,0),IF(Q61&lt;=S61,0,1)))</f>
      </c>
      <c r="H61" s="12" t="s">
        <v>12</v>
      </c>
      <c r="I61" s="12">
        <f>IF(K61=M61,"",SUM(IF(K61&lt;M61,1,0),IF(N61&lt;P61,1,0),IF(Q61&gt;=S61,0,1)))</f>
      </c>
      <c r="J61" s="44">
        <f>SUM(U61-T61)</f>
        <v>0</v>
      </c>
      <c r="K61" s="68"/>
      <c r="L61" s="12" t="s">
        <v>12</v>
      </c>
      <c r="M61" s="75"/>
      <c r="N61" s="68"/>
      <c r="O61" s="12" t="s">
        <v>12</v>
      </c>
      <c r="P61" s="75"/>
      <c r="Q61" s="68"/>
      <c r="R61" s="12" t="s">
        <v>12</v>
      </c>
      <c r="S61" s="75"/>
      <c r="T61" s="52"/>
      <c r="U61" s="53"/>
    </row>
    <row r="62" spans="1:21" ht="39.75" customHeight="1" thickBot="1" thickTop="1">
      <c r="A62" s="258" t="s">
        <v>1</v>
      </c>
      <c r="B62" s="7" t="s">
        <v>2</v>
      </c>
      <c r="C62" s="7" t="s">
        <v>3</v>
      </c>
      <c r="D62" s="8" t="s">
        <v>4</v>
      </c>
      <c r="E62" s="8" t="s">
        <v>5</v>
      </c>
      <c r="F62" s="8" t="s">
        <v>6</v>
      </c>
      <c r="G62" s="9" t="s">
        <v>7</v>
      </c>
      <c r="H62" s="9"/>
      <c r="I62" s="9"/>
      <c r="J62" s="43" t="s">
        <v>14</v>
      </c>
      <c r="K62" s="66" t="s">
        <v>8</v>
      </c>
      <c r="L62" s="9"/>
      <c r="M62" s="73"/>
      <c r="N62" s="66" t="s">
        <v>9</v>
      </c>
      <c r="O62" s="9"/>
      <c r="P62" s="73"/>
      <c r="Q62" s="66" t="s">
        <v>10</v>
      </c>
      <c r="R62" s="9"/>
      <c r="S62" s="25"/>
      <c r="T62" s="50" t="s">
        <v>27</v>
      </c>
      <c r="U62" s="51" t="s">
        <v>28</v>
      </c>
    </row>
    <row r="63" spans="1:21" ht="18" customHeight="1" thickTop="1">
      <c r="A63" s="261">
        <v>61</v>
      </c>
      <c r="B63" s="86" t="s">
        <v>75</v>
      </c>
      <c r="C63" s="83"/>
      <c r="D63" s="15" t="str">
        <f>IF(G42=I42,CONCATENATE("Vainqueur Match ",A42),IF(G42&gt;I42,D42,F42))</f>
        <v>Vainqueur Match 41</v>
      </c>
      <c r="E63" s="19" t="s">
        <v>5</v>
      </c>
      <c r="F63" s="19" t="str">
        <f>IF(G43=I43,CONCATENATE("Vainqueur Match ",A43),IF(G43&gt;I43,D43,F43))</f>
        <v>Vainqueur Match 42</v>
      </c>
      <c r="G63" s="15">
        <f>IF(K63=M63,"",SUM(IF(K63&gt;M63,1,0),IF(N63&gt;P63,1,0),IF(Q63&lt;=S63,0,1)))</f>
      </c>
      <c r="H63" s="15" t="s">
        <v>12</v>
      </c>
      <c r="I63" s="15">
        <f>IF(K63=M63,"",SUM(IF(K63&lt;M63,1,0),IF(N63&lt;P63,1,0),IF(Q63&gt;=S63,0,1)))</f>
      </c>
      <c r="J63" s="47">
        <f>SUM(U63-T63)</f>
        <v>0</v>
      </c>
      <c r="K63" s="70"/>
      <c r="L63" s="19" t="s">
        <v>12</v>
      </c>
      <c r="M63" s="77"/>
      <c r="N63" s="70"/>
      <c r="O63" s="19" t="s">
        <v>12</v>
      </c>
      <c r="P63" s="77"/>
      <c r="Q63" s="70"/>
      <c r="R63" s="19" t="s">
        <v>12</v>
      </c>
      <c r="S63" s="29"/>
      <c r="T63" s="60"/>
      <c r="U63" s="61"/>
    </row>
    <row r="64" spans="1:21" ht="18" customHeight="1">
      <c r="A64" s="262">
        <v>62</v>
      </c>
      <c r="B64" s="18" t="s">
        <v>75</v>
      </c>
      <c r="C64" s="80"/>
      <c r="D64" s="16" t="str">
        <f>IF(G44=I44,CONCATENATE("Vainqueur Match ",A44),IF(G44&gt;I44,D44,F44))</f>
        <v>Vainqueur Match 43</v>
      </c>
      <c r="E64" s="16" t="s">
        <v>5</v>
      </c>
      <c r="F64" s="16" t="str">
        <f>IF(G45=I45,CONCATENATE("Vainqueur Match ",A45),IF(G45&gt;I45,D45,F45))</f>
        <v>Vainqueur Match 44</v>
      </c>
      <c r="G64" s="16">
        <f>IF(K64=M64,"",SUM(IF(K64&gt;M64,1,0),IF(N64&gt;P64,1,0),IF(Q64&lt;=S64,0,1)))</f>
      </c>
      <c r="H64" s="16" t="s">
        <v>12</v>
      </c>
      <c r="I64" s="16">
        <f>IF(K64=M64,"",SUM(IF(K64&lt;M64,1,0),IF(N64&lt;P64,1,0),IF(Q64&gt;=S64,0,1)))</f>
      </c>
      <c r="J64" s="46">
        <f>SUM(U64-T64)</f>
        <v>0</v>
      </c>
      <c r="K64" s="67"/>
      <c r="L64" s="16" t="s">
        <v>12</v>
      </c>
      <c r="M64" s="74"/>
      <c r="N64" s="67"/>
      <c r="O64" s="16" t="s">
        <v>12</v>
      </c>
      <c r="P64" s="74"/>
      <c r="Q64" s="67"/>
      <c r="R64" s="16" t="s">
        <v>12</v>
      </c>
      <c r="S64" s="26"/>
      <c r="T64" s="56"/>
      <c r="U64" s="57"/>
    </row>
    <row r="65" spans="1:21" ht="18" customHeight="1">
      <c r="A65" s="262">
        <v>63</v>
      </c>
      <c r="B65" s="18" t="s">
        <v>75</v>
      </c>
      <c r="C65" s="80"/>
      <c r="D65" s="16" t="str">
        <f>IF(G46=I46,CONCATENATE("Vainqueur Match ",A46),IF(G46&gt;I46,D46,F46))</f>
        <v>Vainqueur Match 45</v>
      </c>
      <c r="E65" s="16" t="s">
        <v>5</v>
      </c>
      <c r="F65" s="16" t="str">
        <f>IF(G47=I47,CONCATENATE("Vainqueur Match ",A47),IF(G47&gt;I47,D47,F47))</f>
        <v>Vainqueur Match 46</v>
      </c>
      <c r="G65" s="16">
        <f>IF(K65=M65,"",SUM(IF(K65&gt;M65,1,0),IF(N65&gt;P65,1,0),IF(Q65&lt;=S65,0,1)))</f>
      </c>
      <c r="H65" s="16" t="s">
        <v>12</v>
      </c>
      <c r="I65" s="16">
        <f>IF(K65=M65,"",SUM(IF(K65&lt;M65,1,0),IF(N65&lt;P65,1,0),IF(Q65&gt;=S65,0,1)))</f>
      </c>
      <c r="J65" s="46">
        <f>SUM(U65-T65)</f>
        <v>0</v>
      </c>
      <c r="K65" s="67"/>
      <c r="L65" s="16" t="s">
        <v>12</v>
      </c>
      <c r="M65" s="74"/>
      <c r="N65" s="67"/>
      <c r="O65" s="16" t="s">
        <v>12</v>
      </c>
      <c r="P65" s="74"/>
      <c r="Q65" s="67"/>
      <c r="R65" s="16" t="s">
        <v>12</v>
      </c>
      <c r="S65" s="26"/>
      <c r="T65" s="56"/>
      <c r="U65" s="57"/>
    </row>
    <row r="66" spans="1:21" ht="18" customHeight="1" thickBot="1">
      <c r="A66" s="260">
        <v>64</v>
      </c>
      <c r="B66" s="11" t="s">
        <v>75</v>
      </c>
      <c r="C66" s="81"/>
      <c r="D66" s="12" t="str">
        <f>IF(G48=I48,CONCATENATE("Vainqueur Match ",A48),IF(G48&gt;I48,D48,F48))</f>
        <v>Vainqueur Match 47</v>
      </c>
      <c r="E66" s="12" t="s">
        <v>5</v>
      </c>
      <c r="F66" s="12" t="str">
        <f>IF(G49=I49,CONCATENATE("Vainqueur Match ",A49),IF(G49&gt;I49,D49,F49))</f>
        <v>Vainqueur Match 48</v>
      </c>
      <c r="G66" s="12">
        <f>IF(K66=M66,"",SUM(IF(K66&gt;M66,1,0),IF(N66&gt;P66,1,0),IF(Q66&lt;=S66,0,1)))</f>
      </c>
      <c r="H66" s="12" t="s">
        <v>12</v>
      </c>
      <c r="I66" s="12">
        <f>IF(K66=M66,"",SUM(IF(K66&lt;M66,1,0),IF(N66&lt;P66,1,0),IF(Q66&gt;=S66,0,1)))</f>
      </c>
      <c r="J66" s="44">
        <f>SUM(U66-T66)</f>
        <v>0</v>
      </c>
      <c r="K66" s="68"/>
      <c r="L66" s="12" t="s">
        <v>12</v>
      </c>
      <c r="M66" s="75"/>
      <c r="N66" s="68"/>
      <c r="O66" s="12" t="s">
        <v>12</v>
      </c>
      <c r="P66" s="75"/>
      <c r="Q66" s="68"/>
      <c r="R66" s="12" t="s">
        <v>12</v>
      </c>
      <c r="S66" s="27"/>
      <c r="T66" s="52"/>
      <c r="U66" s="53"/>
    </row>
    <row r="67" spans="1:21" ht="18" customHeight="1">
      <c r="A67" s="266">
        <v>65</v>
      </c>
      <c r="B67" s="89" t="s">
        <v>102</v>
      </c>
      <c r="C67" s="90"/>
      <c r="D67" s="91" t="str">
        <f>IF(G50=I50,CONCATENATE("Perdant Match ",A50),IF(G50&lt;I50,D50,F50))</f>
        <v>Perdant Match 49</v>
      </c>
      <c r="E67" s="91" t="s">
        <v>5</v>
      </c>
      <c r="F67" s="91" t="str">
        <f>IF(G51=I51,CONCATENATE("Perdant Match ",A51),IF(G51&lt;I51,D51,F51))</f>
        <v>Perdant Match 50</v>
      </c>
      <c r="G67" s="91">
        <f>IF(K67=M67,"",SUM(IF(K67&gt;M67,1,0),IF(N67&gt;P67,1,0),IF(Q67&lt;=S67,0,1)))</f>
      </c>
      <c r="H67" s="91" t="s">
        <v>12</v>
      </c>
      <c r="I67" s="91">
        <f>IF(K67=M67,"",SUM(IF(K67&lt;M67,1,0),IF(N67&lt;P67,1,0),IF(Q67&gt;=S67,0,1)))</f>
      </c>
      <c r="J67" s="92">
        <f>SUM(U67-T67)</f>
        <v>0</v>
      </c>
      <c r="K67" s="93"/>
      <c r="L67" s="91" t="s">
        <v>12</v>
      </c>
      <c r="M67" s="94"/>
      <c r="N67" s="93"/>
      <c r="O67" s="91" t="s">
        <v>12</v>
      </c>
      <c r="P67" s="94"/>
      <c r="Q67" s="93"/>
      <c r="R67" s="91" t="s">
        <v>12</v>
      </c>
      <c r="S67" s="124"/>
      <c r="T67" s="95"/>
      <c r="U67" s="96"/>
    </row>
    <row r="68" spans="1:21" ht="18" customHeight="1" thickBot="1">
      <c r="A68" s="260">
        <v>66</v>
      </c>
      <c r="B68" s="11" t="s">
        <v>102</v>
      </c>
      <c r="C68" s="81"/>
      <c r="D68" s="12" t="str">
        <f>IF(G52=I52,CONCATENATE("Perdant Match ",A52),IF(G52&lt;I52,D52,F52))</f>
        <v>Perdant Match 51</v>
      </c>
      <c r="E68" s="12" t="s">
        <v>5</v>
      </c>
      <c r="F68" s="12" t="str">
        <f>IF(G53=I53,CONCATENATE("Perdant Match ",A53),IF(G53&lt;I53,D53,F53))</f>
        <v>Perdant Match 52</v>
      </c>
      <c r="G68" s="12">
        <f>IF(K68=M68,"",SUM(IF(K68&gt;M68,1,0),IF(N68&gt;P68,1,0),IF(Q68&lt;=S68,0,1)))</f>
      </c>
      <c r="H68" s="12" t="s">
        <v>12</v>
      </c>
      <c r="I68" s="12">
        <f>IF(K68=M68,"",SUM(IF(K68&lt;M68,1,0),IF(N68&lt;P68,1,0),IF(Q68&gt;=S68,0,1)))</f>
      </c>
      <c r="J68" s="44">
        <f>SUM(U68-T68)</f>
        <v>0</v>
      </c>
      <c r="K68" s="68"/>
      <c r="L68" s="12" t="s">
        <v>12</v>
      </c>
      <c r="M68" s="75"/>
      <c r="N68" s="68"/>
      <c r="O68" s="12" t="s">
        <v>12</v>
      </c>
      <c r="P68" s="75"/>
      <c r="Q68" s="68"/>
      <c r="R68" s="12" t="s">
        <v>12</v>
      </c>
      <c r="S68" s="27"/>
      <c r="T68" s="52"/>
      <c r="U68" s="53"/>
    </row>
    <row r="69" spans="1:21" ht="18" customHeight="1">
      <c r="A69" s="265">
        <v>67</v>
      </c>
      <c r="B69" s="14" t="s">
        <v>81</v>
      </c>
      <c r="C69" s="82"/>
      <c r="D69" s="15" t="str">
        <f>IF(G58=I58,CONCATENATE("Perdant Match ",A58),IF(G58&lt;I58,D58,F58))</f>
        <v>Perdant Match 57</v>
      </c>
      <c r="E69" s="15" t="s">
        <v>5</v>
      </c>
      <c r="F69" s="15" t="str">
        <f>IF(G59=I59,CONCATENATE("Perdant Match ",A59),IF(G59&lt;I59,D59,F59))</f>
        <v>Perdant Match 58</v>
      </c>
      <c r="G69" s="15">
        <f>IF(K69=M69,"",SUM(IF(K69&gt;M69,1,0),IF(N69&gt;P69,1,0),IF(Q69&lt;=S69,0,1)))</f>
      </c>
      <c r="H69" s="15" t="s">
        <v>12</v>
      </c>
      <c r="I69" s="15">
        <f>IF(K69=M69,"",SUM(IF(K69&lt;M69,1,0),IF(N69&lt;P69,1,0),IF(Q69&gt;=S69,0,1)))</f>
      </c>
      <c r="J69" s="45">
        <f>SUM(U69-T69)</f>
        <v>0</v>
      </c>
      <c r="K69" s="69"/>
      <c r="L69" s="15" t="s">
        <v>12</v>
      </c>
      <c r="M69" s="76"/>
      <c r="N69" s="69"/>
      <c r="O69" s="15" t="s">
        <v>12</v>
      </c>
      <c r="P69" s="76"/>
      <c r="Q69" s="69"/>
      <c r="R69" s="15" t="s">
        <v>12</v>
      </c>
      <c r="S69" s="28"/>
      <c r="T69" s="54"/>
      <c r="U69" s="55"/>
    </row>
    <row r="70" spans="1:21" ht="18" customHeight="1" thickBot="1">
      <c r="A70" s="260">
        <v>68</v>
      </c>
      <c r="B70" s="11" t="s">
        <v>81</v>
      </c>
      <c r="C70" s="81"/>
      <c r="D70" s="12" t="str">
        <f>IF(G60=I60,CONCATENATE("Perdant Match ",A60),IF(G60&lt;I60,D60,F60))</f>
        <v>Perdant Match 59</v>
      </c>
      <c r="E70" s="12" t="s">
        <v>5</v>
      </c>
      <c r="F70" s="12" t="str">
        <f>IF(G61=I61,CONCATENATE("Perdant Match ",A61),IF(G61&lt;I61,D61,F61))</f>
        <v>Perdant Match 60</v>
      </c>
      <c r="G70" s="12">
        <f>IF(K70=M70,"",SUM(IF(K70&gt;M70,1,0),IF(N70&gt;P70,1,0),IF(Q70&lt;=S70,0,1)))</f>
      </c>
      <c r="H70" s="12" t="s">
        <v>12</v>
      </c>
      <c r="I70" s="12">
        <f>IF(K70=M70,"",SUM(IF(K70&lt;M70,1,0),IF(N70&lt;P70,1,0),IF(Q70&gt;=S70,0,1)))</f>
      </c>
      <c r="J70" s="44">
        <f>SUM(U70-T70)</f>
        <v>0</v>
      </c>
      <c r="K70" s="68"/>
      <c r="L70" s="12" t="s">
        <v>12</v>
      </c>
      <c r="M70" s="75"/>
      <c r="N70" s="68"/>
      <c r="O70" s="12" t="s">
        <v>12</v>
      </c>
      <c r="P70" s="75"/>
      <c r="Q70" s="68"/>
      <c r="R70" s="12" t="s">
        <v>12</v>
      </c>
      <c r="S70" s="27"/>
      <c r="T70" s="52"/>
      <c r="U70" s="53"/>
    </row>
    <row r="71" spans="1:21" ht="18" customHeight="1">
      <c r="A71" s="265">
        <v>69</v>
      </c>
      <c r="B71" s="14" t="s">
        <v>76</v>
      </c>
      <c r="C71" s="82"/>
      <c r="D71" s="15" t="str">
        <f>IF(G63=I63,CONCATENATE("Vainqueur Match ",A63),IF(G63&gt;I63,D63,F63))</f>
        <v>Vainqueur Match 61</v>
      </c>
      <c r="E71" s="15" t="s">
        <v>5</v>
      </c>
      <c r="F71" s="15" t="str">
        <f>IF(G57=I57,CONCATENATE("Perdant Match ",A57),IF(G57&lt;I57,D57,F57))</f>
        <v>Perdant Match 56</v>
      </c>
      <c r="G71" s="15">
        <f>IF(K71=M71,"",SUM(IF(K71&gt;M71,1,0),IF(N71&gt;P71,1,0),IF(Q71&lt;=S71,0,1)))</f>
      </c>
      <c r="H71" s="15" t="s">
        <v>12</v>
      </c>
      <c r="I71" s="15">
        <f>IF(K71=M71,"",SUM(IF(K71&lt;M71,1,0),IF(N71&lt;P71,1,0),IF(Q71&gt;=S71,0,1)))</f>
      </c>
      <c r="J71" s="45">
        <f>SUM(U71-T71)</f>
        <v>0</v>
      </c>
      <c r="K71" s="69"/>
      <c r="L71" s="15" t="s">
        <v>12</v>
      </c>
      <c r="M71" s="76"/>
      <c r="N71" s="69"/>
      <c r="O71" s="15" t="s">
        <v>12</v>
      </c>
      <c r="P71" s="76"/>
      <c r="Q71" s="69"/>
      <c r="R71" s="15" t="s">
        <v>12</v>
      </c>
      <c r="S71" s="28"/>
      <c r="T71" s="54"/>
      <c r="U71" s="55"/>
    </row>
    <row r="72" spans="1:21" ht="18" customHeight="1">
      <c r="A72" s="262">
        <v>70</v>
      </c>
      <c r="B72" s="18" t="s">
        <v>76</v>
      </c>
      <c r="C72" s="80"/>
      <c r="D72" s="16" t="str">
        <f>IF(G64=I64,CONCATENATE("Vainqueur Match ",A64),IF(G64&gt;I64,D64,F64))</f>
        <v>Vainqueur Match 62</v>
      </c>
      <c r="E72" s="16" t="s">
        <v>5</v>
      </c>
      <c r="F72" s="16" t="str">
        <f>IF(G56=I56,CONCATENATE("Perdant Match ",A56),IF(G56&lt;I56,D56,F56))</f>
        <v>Perdant Match 55</v>
      </c>
      <c r="G72" s="16">
        <f>IF(K72=M72,"",SUM(IF(K72&gt;M72,1,0),IF(N72&gt;P72,1,0),IF(Q72&lt;=S72,0,1)))</f>
      </c>
      <c r="H72" s="16" t="s">
        <v>12</v>
      </c>
      <c r="I72" s="16">
        <f>IF(K72=M72,"",SUM(IF(K72&lt;M72,1,0),IF(N72&lt;P72,1,0),IF(Q72&gt;=S72,0,1)))</f>
      </c>
      <c r="J72" s="46">
        <f>SUM(U72-T72)</f>
        <v>0</v>
      </c>
      <c r="K72" s="67"/>
      <c r="L72" s="16" t="s">
        <v>12</v>
      </c>
      <c r="M72" s="74"/>
      <c r="N72" s="67"/>
      <c r="O72" s="16" t="s">
        <v>12</v>
      </c>
      <c r="P72" s="74"/>
      <c r="Q72" s="67"/>
      <c r="R72" s="16" t="s">
        <v>12</v>
      </c>
      <c r="S72" s="26"/>
      <c r="T72" s="56"/>
      <c r="U72" s="57"/>
    </row>
    <row r="73" spans="1:21" ht="18" customHeight="1">
      <c r="A73" s="262">
        <v>71</v>
      </c>
      <c r="B73" s="18" t="s">
        <v>76</v>
      </c>
      <c r="C73" s="80"/>
      <c r="D73" s="16" t="str">
        <f>IF(G65=I65,CONCATENATE("Vainqueur Match ",A65),IF(G65&gt;I65,D65,F65))</f>
        <v>Vainqueur Match 63</v>
      </c>
      <c r="E73" s="16" t="s">
        <v>5</v>
      </c>
      <c r="F73" s="16" t="str">
        <f>IF(G55=I55,CONCATENATE("Perdant Match ",A55),IF(G55&lt;I55,D55,F55))</f>
        <v>Perdant Match 54</v>
      </c>
      <c r="G73" s="16">
        <f>IF(K73=M73,"",SUM(IF(K73&gt;M73,1,0),IF(N73&gt;P73,1,0),IF(Q73&lt;=S73,0,1)))</f>
      </c>
      <c r="H73" s="16" t="s">
        <v>12</v>
      </c>
      <c r="I73" s="16">
        <f>IF(K73=M73,"",SUM(IF(K73&lt;M73,1,0),IF(N73&lt;P73,1,0),IF(Q73&gt;=S73,0,1)))</f>
      </c>
      <c r="J73" s="46">
        <f>SUM(U73-T73)</f>
        <v>0</v>
      </c>
      <c r="K73" s="67"/>
      <c r="L73" s="16" t="s">
        <v>12</v>
      </c>
      <c r="M73" s="74"/>
      <c r="N73" s="67"/>
      <c r="O73" s="16" t="s">
        <v>12</v>
      </c>
      <c r="P73" s="74"/>
      <c r="Q73" s="67"/>
      <c r="R73" s="16" t="s">
        <v>12</v>
      </c>
      <c r="S73" s="26"/>
      <c r="T73" s="56"/>
      <c r="U73" s="57"/>
    </row>
    <row r="74" spans="1:21" ht="18" customHeight="1" thickBot="1">
      <c r="A74" s="260">
        <v>72</v>
      </c>
      <c r="B74" s="11" t="s">
        <v>76</v>
      </c>
      <c r="C74" s="81"/>
      <c r="D74" s="12" t="str">
        <f>IF(G66=I66,CONCATENATE("Vainqueur Match ",A66),IF(G66&gt;I66,D66,F66))</f>
        <v>Vainqueur Match 64</v>
      </c>
      <c r="E74" s="12" t="s">
        <v>5</v>
      </c>
      <c r="F74" s="12" t="str">
        <f>IF(G54=I54,CONCATENATE("Perdant Match ",A54),IF(G54&lt;I54,D54,F54))</f>
        <v>Perdant Match 53</v>
      </c>
      <c r="G74" s="12">
        <f>IF(K74=M74,"",SUM(IF(K74&gt;M74,1,0),IF(N74&gt;P74,1,0),IF(Q74&lt;=S74,0,1)))</f>
      </c>
      <c r="H74" s="12" t="s">
        <v>12</v>
      </c>
      <c r="I74" s="12">
        <f>IF(K74=M74,"",SUM(IF(K74&lt;M74,1,0),IF(N74&lt;P74,1,0),IF(Q74&gt;=S74,0,1)))</f>
      </c>
      <c r="J74" s="44">
        <f>SUM(U74-T74)</f>
        <v>0</v>
      </c>
      <c r="K74" s="68"/>
      <c r="L74" s="12" t="s">
        <v>12</v>
      </c>
      <c r="M74" s="75"/>
      <c r="N74" s="68"/>
      <c r="O74" s="12" t="s">
        <v>12</v>
      </c>
      <c r="P74" s="75"/>
      <c r="Q74" s="68"/>
      <c r="R74" s="12" t="s">
        <v>12</v>
      </c>
      <c r="S74" s="27"/>
      <c r="T74" s="52"/>
      <c r="U74" s="53"/>
    </row>
    <row r="75" spans="1:21" ht="18" customHeight="1">
      <c r="A75" s="265">
        <v>73</v>
      </c>
      <c r="B75" s="14" t="s">
        <v>131</v>
      </c>
      <c r="C75" s="82"/>
      <c r="D75" s="15" t="str">
        <f>IF(G25=I25,CONCATENATE("Perdant Match ",A25),IF(G25&lt;I25,D25,F25))</f>
        <v>Perdant Match 24</v>
      </c>
      <c r="E75" s="15" t="s">
        <v>5</v>
      </c>
      <c r="F75" s="15" t="str">
        <f>IF(G24=I24,CONCATENATE("Perdant Match ",A24),IF(G24&lt;I24,D24,F24))</f>
        <v>Perdant Match 23</v>
      </c>
      <c r="G75" s="15">
        <f>IF(K75=M75,"",SUM(IF(K75&gt;M75,1,0),IF(N75&gt;P75,1,0),IF(Q75&lt;=S75,0,1)))</f>
      </c>
      <c r="H75" s="15" t="s">
        <v>12</v>
      </c>
      <c r="I75" s="15">
        <f>IF(K75=M75,"",SUM(IF(K75&lt;M75,1,0),IF(N75&lt;P75,1,0),IF(Q75&gt;=S75,0,1)))</f>
      </c>
      <c r="J75" s="45">
        <f>SUM(U75-T75)</f>
        <v>0</v>
      </c>
      <c r="K75" s="69"/>
      <c r="L75" s="15" t="s">
        <v>12</v>
      </c>
      <c r="M75" s="76"/>
      <c r="N75" s="69"/>
      <c r="O75" s="15" t="s">
        <v>12</v>
      </c>
      <c r="P75" s="76"/>
      <c r="Q75" s="69"/>
      <c r="R75" s="15" t="s">
        <v>12</v>
      </c>
      <c r="S75" s="28"/>
      <c r="T75" s="54"/>
      <c r="U75" s="55"/>
    </row>
    <row r="76" spans="1:21" ht="18" customHeight="1" thickBot="1">
      <c r="A76" s="264">
        <v>74</v>
      </c>
      <c r="B76" s="256" t="s">
        <v>131</v>
      </c>
      <c r="C76" s="257"/>
      <c r="D76" s="105" t="str">
        <f>IF(G23=I23,CONCATENATE("Perdant Match ",A23),IF(G23&lt;I23,D23,F23))</f>
        <v>Perdant Match 22</v>
      </c>
      <c r="E76" s="105" t="s">
        <v>5</v>
      </c>
      <c r="F76" s="105" t="str">
        <f>IF(G22=I22,CONCATENATE("Perdant Match ",A22),IF(G22&lt;I22,D22,F22))</f>
        <v>Perdant Match 21</v>
      </c>
      <c r="G76" s="105">
        <f>IF(K76=M76,"",SUM(IF(K76&gt;M76,1,0),IF(N76&gt;P76,1,0),IF(Q76&lt;=S76,0,1)))</f>
      </c>
      <c r="H76" s="105" t="s">
        <v>12</v>
      </c>
      <c r="I76" s="105">
        <f>IF(K76=M76,"",SUM(IF(K76&lt;M76,1,0),IF(N76&lt;P76,1,0),IF(Q76&gt;=S76,0,1)))</f>
      </c>
      <c r="J76" s="106">
        <f>SUM(U76-T76)</f>
        <v>0</v>
      </c>
      <c r="K76" s="107"/>
      <c r="L76" s="105" t="s">
        <v>12</v>
      </c>
      <c r="M76" s="108"/>
      <c r="N76" s="107"/>
      <c r="O76" s="105" t="s">
        <v>12</v>
      </c>
      <c r="P76" s="108"/>
      <c r="Q76" s="107"/>
      <c r="R76" s="105" t="s">
        <v>12</v>
      </c>
      <c r="S76" s="109"/>
      <c r="T76" s="110"/>
      <c r="U76" s="111"/>
    </row>
    <row r="77" spans="1:21" ht="19.5" customHeight="1">
      <c r="A77" s="263">
        <v>75</v>
      </c>
      <c r="B77" s="38" t="s">
        <v>90</v>
      </c>
      <c r="C77" s="84"/>
      <c r="D77" s="23" t="str">
        <f>IF(G50=I50,CONCATENATE("Vainqueur Match ",A50),IF(G50&gt;I50,D50,F50))</f>
        <v>Vainqueur Match 49</v>
      </c>
      <c r="E77" s="23" t="s">
        <v>5</v>
      </c>
      <c r="F77" s="23" t="str">
        <f>IF(G51=I51,CONCATENATE("Vainqueur Match ",A51),IF(G51&gt;I51,D51,F51))</f>
        <v>Vainqueur Match 50</v>
      </c>
      <c r="G77" s="23">
        <f>IF(K77=M77,"",SUM(IF(K77&gt;M77,1,0),IF(N77&gt;P77,1,0),IF(Q77&lt;=S77,0,1)))</f>
      </c>
      <c r="H77" s="23" t="s">
        <v>12</v>
      </c>
      <c r="I77" s="23">
        <f>IF(K77=M77,"",SUM(IF(K77&lt;M77,1,0),IF(N77&lt;P77,1,0),IF(Q77&gt;=S77,0,1)))</f>
      </c>
      <c r="J77" s="48">
        <f>SUM(U77-T77)</f>
        <v>0</v>
      </c>
      <c r="K77" s="71"/>
      <c r="L77" s="23" t="s">
        <v>12</v>
      </c>
      <c r="M77" s="78"/>
      <c r="N77" s="71"/>
      <c r="O77" s="23" t="s">
        <v>12</v>
      </c>
      <c r="P77" s="78"/>
      <c r="Q77" s="71"/>
      <c r="R77" s="23" t="s">
        <v>12</v>
      </c>
      <c r="S77" s="39"/>
      <c r="T77" s="62"/>
      <c r="U77" s="63"/>
    </row>
    <row r="78" spans="1:21" ht="19.5" customHeight="1" thickBot="1">
      <c r="A78" s="260">
        <v>76</v>
      </c>
      <c r="B78" s="11" t="s">
        <v>90</v>
      </c>
      <c r="C78" s="81"/>
      <c r="D78" s="12" t="str">
        <f>IF(G52=I52,CONCATENATE("Vainqueur Match ",A52),IF(G52&gt;I52,D52,F52))</f>
        <v>Vainqueur Match 51</v>
      </c>
      <c r="E78" s="12" t="s">
        <v>5</v>
      </c>
      <c r="F78" s="12" t="str">
        <f>IF(G53=I53,CONCATENATE("Vainqueur Match ",A53),IF(G53&gt;I53,D53,F53))</f>
        <v>Vainqueur Match 52</v>
      </c>
      <c r="G78" s="12">
        <f>IF(K78=M78,"",SUM(IF(K78&gt;M78,1,0),IF(N78&gt;P78,1,0),IF(Q78&lt;=S78,0,1)))</f>
      </c>
      <c r="H78" s="12" t="s">
        <v>12</v>
      </c>
      <c r="I78" s="12">
        <f>IF(K78=M78,"",SUM(IF(K78&lt;M78,1,0),IF(N78&lt;P78,1,0),IF(Q78&gt;=S78,0,1)))</f>
      </c>
      <c r="J78" s="44">
        <f>SUM(U78-T78)</f>
        <v>0</v>
      </c>
      <c r="K78" s="68"/>
      <c r="L78" s="12" t="s">
        <v>12</v>
      </c>
      <c r="M78" s="75"/>
      <c r="N78" s="68"/>
      <c r="O78" s="12" t="s">
        <v>12</v>
      </c>
      <c r="P78" s="75"/>
      <c r="Q78" s="68"/>
      <c r="R78" s="12" t="s">
        <v>12</v>
      </c>
      <c r="S78" s="27"/>
      <c r="T78" s="52"/>
      <c r="U78" s="53"/>
    </row>
    <row r="79" spans="1:21" ht="18" customHeight="1">
      <c r="A79" s="265">
        <v>77</v>
      </c>
      <c r="B79" s="14" t="s">
        <v>91</v>
      </c>
      <c r="C79" s="82"/>
      <c r="D79" s="15" t="str">
        <f>IF(G58=I58,CONCATENATE("Vainqueur Match ",A58),IF(G58&gt;I58,D58,F58))</f>
        <v>Vainqueur Match 57</v>
      </c>
      <c r="E79" s="15" t="s">
        <v>5</v>
      </c>
      <c r="F79" s="15" t="str">
        <f>IF(G59=I59,CONCATENATE("Vainqueur Match ",A59),IF(G59&gt;I59,D59,F59))</f>
        <v>Vainqueur Match 58</v>
      </c>
      <c r="G79" s="15">
        <f aca="true" t="shared" si="1" ref="G79:G97">IF(K79=M79,"",SUM(IF(K79&gt;M79,1,0),IF(N79&gt;P79,1,0),IF(Q79&lt;=S79,0,1)))</f>
      </c>
      <c r="H79" s="15" t="s">
        <v>12</v>
      </c>
      <c r="I79" s="15">
        <f aca="true" t="shared" si="2" ref="I79:I97">IF(K79=M79,"",SUM(IF(K79&lt;M79,1,0),IF(N79&lt;P79,1,0),IF(Q79&gt;=S79,0,1)))</f>
      </c>
      <c r="J79" s="45">
        <f>SUM(U79-T79)</f>
        <v>0</v>
      </c>
      <c r="K79" s="69"/>
      <c r="L79" s="15" t="s">
        <v>12</v>
      </c>
      <c r="M79" s="76"/>
      <c r="N79" s="69"/>
      <c r="O79" s="15" t="s">
        <v>12</v>
      </c>
      <c r="P79" s="76"/>
      <c r="Q79" s="69"/>
      <c r="R79" s="15" t="s">
        <v>12</v>
      </c>
      <c r="S79" s="28"/>
      <c r="T79" s="54"/>
      <c r="U79" s="55"/>
    </row>
    <row r="80" spans="1:21" ht="18" customHeight="1" thickBot="1">
      <c r="A80" s="260">
        <v>78</v>
      </c>
      <c r="B80" s="11" t="s">
        <v>91</v>
      </c>
      <c r="C80" s="81"/>
      <c r="D80" s="12" t="str">
        <f>IF(G60=I60,CONCATENATE("Vainqueur Match ",A60),IF(G60&gt;I60,D60,F60))</f>
        <v>Vainqueur Match 59</v>
      </c>
      <c r="E80" s="12" t="s">
        <v>5</v>
      </c>
      <c r="F80" s="12" t="str">
        <f>IF(G61=I61,CONCATENATE("Vainqueur Match ",A61),IF(G61&gt;I61,D61,F61))</f>
        <v>Vainqueur Match 60</v>
      </c>
      <c r="G80" s="12">
        <f t="shared" si="1"/>
      </c>
      <c r="H80" s="12" t="s">
        <v>12</v>
      </c>
      <c r="I80" s="12">
        <f t="shared" si="2"/>
      </c>
      <c r="J80" s="44">
        <f>SUM(U80-T80)</f>
        <v>0</v>
      </c>
      <c r="K80" s="68"/>
      <c r="L80" s="12" t="s">
        <v>12</v>
      </c>
      <c r="M80" s="75"/>
      <c r="N80" s="68"/>
      <c r="O80" s="12" t="s">
        <v>12</v>
      </c>
      <c r="P80" s="75"/>
      <c r="Q80" s="68"/>
      <c r="R80" s="12" t="s">
        <v>12</v>
      </c>
      <c r="S80" s="27"/>
      <c r="T80" s="52"/>
      <c r="U80" s="53"/>
    </row>
    <row r="81" spans="1:21" ht="18" customHeight="1">
      <c r="A81" s="265">
        <v>79</v>
      </c>
      <c r="B81" s="14" t="s">
        <v>77</v>
      </c>
      <c r="C81" s="82"/>
      <c r="D81" s="15" t="str">
        <f>IF(G54=I54,CONCATENATE("Vainqueur Match ",A54),IF(G54&gt;I54,D54,F54))</f>
        <v>Vainqueur Match 53</v>
      </c>
      <c r="E81" s="15" t="s">
        <v>5</v>
      </c>
      <c r="F81" s="15" t="str">
        <f>IF(G55=I55,CONCATENATE("Vainqueur Match ",A55),IF(G55&gt;I55,D55,F55))</f>
        <v>Vainqueur Match 54</v>
      </c>
      <c r="G81" s="15">
        <f>IF(K81=M81,"",SUM(IF(K81&gt;M81,1,0),IF(N81&gt;P81,1,0),IF(Q81&lt;=S81,0,1)))</f>
      </c>
      <c r="H81" s="15" t="s">
        <v>12</v>
      </c>
      <c r="I81" s="15">
        <f>IF(K81=M81,"",SUM(IF(K81&lt;M81,1,0),IF(N81&lt;P81,1,0),IF(Q81&gt;=S81,0,1)))</f>
      </c>
      <c r="J81" s="45">
        <f>SUM(U81-T81)</f>
        <v>0</v>
      </c>
      <c r="K81" s="69"/>
      <c r="L81" s="15" t="s">
        <v>12</v>
      </c>
      <c r="M81" s="76"/>
      <c r="N81" s="69"/>
      <c r="O81" s="15" t="s">
        <v>12</v>
      </c>
      <c r="P81" s="76"/>
      <c r="Q81" s="69"/>
      <c r="R81" s="15" t="s">
        <v>12</v>
      </c>
      <c r="S81" s="28"/>
      <c r="T81" s="54"/>
      <c r="U81" s="55"/>
    </row>
    <row r="82" spans="1:21" ht="18" customHeight="1" thickBot="1">
      <c r="A82" s="260">
        <v>80</v>
      </c>
      <c r="B82" s="11" t="s">
        <v>77</v>
      </c>
      <c r="C82" s="81"/>
      <c r="D82" s="12" t="str">
        <f>IF(G56=I56,CONCATENATE("Vainqueur Match ",A56),IF(G56&gt;I56,D56,F56))</f>
        <v>Vainqueur Match 55</v>
      </c>
      <c r="E82" s="12" t="s">
        <v>5</v>
      </c>
      <c r="F82" s="12" t="str">
        <f>IF(G57=I57,CONCATENATE("Vainqueur Match ",A57),IF(G57&gt;I57,D57,F57))</f>
        <v>Vainqueur Match 56</v>
      </c>
      <c r="G82" s="12">
        <f>IF(K82=M82,"",SUM(IF(K82&gt;M82,1,0),IF(N82&gt;P82,1,0),IF(Q82&lt;=S82,0,1)))</f>
      </c>
      <c r="H82" s="12" t="s">
        <v>12</v>
      </c>
      <c r="I82" s="12">
        <f>IF(K82=M82,"",SUM(IF(K82&lt;M82,1,0),IF(N82&lt;P82,1,0),IF(Q82&gt;=S82,0,1)))</f>
      </c>
      <c r="J82" s="44">
        <f>SUM(U82-T82)</f>
        <v>0</v>
      </c>
      <c r="K82" s="68"/>
      <c r="L82" s="12" t="s">
        <v>12</v>
      </c>
      <c r="M82" s="75"/>
      <c r="N82" s="68"/>
      <c r="O82" s="12" t="s">
        <v>12</v>
      </c>
      <c r="P82" s="75"/>
      <c r="Q82" s="68"/>
      <c r="R82" s="12" t="s">
        <v>12</v>
      </c>
      <c r="S82" s="27"/>
      <c r="T82" s="52"/>
      <c r="U82" s="53"/>
    </row>
    <row r="83" spans="1:21" ht="18" customHeight="1">
      <c r="A83" s="265">
        <v>81</v>
      </c>
      <c r="B83" s="14" t="s">
        <v>110</v>
      </c>
      <c r="C83" s="82"/>
      <c r="D83" s="15" t="str">
        <f>IF(G71=I71,CONCATENATE("Vainqueur Match ",A71),IF(G71&gt;I71,D71,F71))</f>
        <v>Vainqueur Match 69</v>
      </c>
      <c r="E83" s="15" t="s">
        <v>5</v>
      </c>
      <c r="F83" s="15" t="str">
        <f>IF(G72=I72,CONCATENATE("Vainqueur Match ",A72),IF(G72&gt;I72,D72,F72))</f>
        <v>Vainqueur Match 70</v>
      </c>
      <c r="G83" s="15">
        <f>IF(K83=M83,"",SUM(IF(K83&gt;M83,1,0),IF(N83&gt;P83,1,0),IF(Q83&lt;=S83,0,1)))</f>
      </c>
      <c r="H83" s="15" t="s">
        <v>12</v>
      </c>
      <c r="I83" s="15">
        <f>IF(K83=M83,"",SUM(IF(K83&lt;M83,1,0),IF(N83&lt;P83,1,0),IF(Q83&gt;=S83,0,1)))</f>
      </c>
      <c r="J83" s="45">
        <f>SUM(U83-T83)</f>
        <v>0</v>
      </c>
      <c r="K83" s="69"/>
      <c r="L83" s="15" t="s">
        <v>12</v>
      </c>
      <c r="M83" s="76"/>
      <c r="N83" s="69"/>
      <c r="O83" s="15" t="s">
        <v>12</v>
      </c>
      <c r="P83" s="76"/>
      <c r="Q83" s="69"/>
      <c r="R83" s="15" t="s">
        <v>12</v>
      </c>
      <c r="S83" s="17"/>
      <c r="T83" s="54"/>
      <c r="U83" s="55"/>
    </row>
    <row r="84" spans="1:21" ht="18" customHeight="1" thickBot="1">
      <c r="A84" s="260">
        <v>82</v>
      </c>
      <c r="B84" s="11" t="s">
        <v>110</v>
      </c>
      <c r="C84" s="81"/>
      <c r="D84" s="12" t="str">
        <f>IF(G73=I73,CONCATENATE("Vainqueur Match ",A73),IF(G73&gt;I73,D73,F73))</f>
        <v>Vainqueur Match 71</v>
      </c>
      <c r="E84" s="12" t="s">
        <v>5</v>
      </c>
      <c r="F84" s="12" t="str">
        <f>IF(G74=I74,CONCATENATE("Vainqueur Match ",A74),IF(G74&gt;I74,D74,F74))</f>
        <v>Vainqueur Match 72</v>
      </c>
      <c r="G84" s="12">
        <f>IF(K84=M84,"",SUM(IF(K84&gt;M84,1,0),IF(N84&gt;P84,1,0),IF(Q84&lt;=S84,0,1)))</f>
      </c>
      <c r="H84" s="12" t="s">
        <v>12</v>
      </c>
      <c r="I84" s="12">
        <f>IF(K84=M84,"",SUM(IF(K84&lt;M84,1,0),IF(N84&lt;P84,1,0),IF(Q84&gt;=S84,0,1)))</f>
      </c>
      <c r="J84" s="44">
        <f>SUM(U84-T84)</f>
        <v>0</v>
      </c>
      <c r="K84" s="68"/>
      <c r="L84" s="12" t="s">
        <v>12</v>
      </c>
      <c r="M84" s="75"/>
      <c r="N84" s="68"/>
      <c r="O84" s="12" t="s">
        <v>12</v>
      </c>
      <c r="P84" s="75"/>
      <c r="Q84" s="68"/>
      <c r="R84" s="12" t="s">
        <v>12</v>
      </c>
      <c r="S84" s="13"/>
      <c r="T84" s="52"/>
      <c r="U84" s="53"/>
    </row>
    <row r="85" spans="1:21" ht="18" customHeight="1">
      <c r="A85" s="265">
        <v>83</v>
      </c>
      <c r="B85" s="14" t="s">
        <v>90</v>
      </c>
      <c r="C85" s="82"/>
      <c r="D85" s="15" t="str">
        <f>IF(G78=I78,CONCATENATE("Perdant Match ",A78),IF(G78&lt;I78,D78,F78))</f>
        <v>Perdant Match 76</v>
      </c>
      <c r="E85" s="15" t="s">
        <v>5</v>
      </c>
      <c r="F85" s="15" t="str">
        <f>IF(G67=I67,CONCATENATE("Vainqueur Match ",A67),IF(G67&gt;I67,D67,F67))</f>
        <v>Vainqueur Match 65</v>
      </c>
      <c r="G85" s="15">
        <f t="shared" si="1"/>
      </c>
      <c r="H85" s="15" t="s">
        <v>12</v>
      </c>
      <c r="I85" s="15">
        <f t="shared" si="2"/>
      </c>
      <c r="J85" s="45">
        <f>SUM(U85-T85)</f>
        <v>0</v>
      </c>
      <c r="K85" s="69"/>
      <c r="L85" s="15" t="s">
        <v>12</v>
      </c>
      <c r="M85" s="76"/>
      <c r="N85" s="69"/>
      <c r="O85" s="15" t="s">
        <v>12</v>
      </c>
      <c r="P85" s="76"/>
      <c r="Q85" s="69"/>
      <c r="R85" s="15" t="s">
        <v>12</v>
      </c>
      <c r="S85" s="17"/>
      <c r="T85" s="54"/>
      <c r="U85" s="55"/>
    </row>
    <row r="86" spans="1:21" ht="18" customHeight="1" thickBot="1">
      <c r="A86" s="260">
        <v>84</v>
      </c>
      <c r="B86" s="11" t="s">
        <v>90</v>
      </c>
      <c r="C86" s="81"/>
      <c r="D86" s="12" t="str">
        <f>IF(G77=I77,CONCATENATE("Perdant Match ",A77),IF(G77&lt;I77,D77,F77))</f>
        <v>Perdant Match 75</v>
      </c>
      <c r="E86" s="12" t="s">
        <v>5</v>
      </c>
      <c r="F86" s="12" t="str">
        <f>IF(G68=I68,CONCATENATE("Vainqueur Match ",A68),IF(G68&gt;I68,D68,F68))</f>
        <v>Vainqueur Match 66</v>
      </c>
      <c r="G86" s="12">
        <f t="shared" si="1"/>
      </c>
      <c r="H86" s="12" t="s">
        <v>12</v>
      </c>
      <c r="I86" s="12">
        <f t="shared" si="2"/>
      </c>
      <c r="J86" s="44">
        <f>SUM(U86-T86)</f>
        <v>0</v>
      </c>
      <c r="K86" s="68"/>
      <c r="L86" s="12" t="s">
        <v>12</v>
      </c>
      <c r="M86" s="75"/>
      <c r="N86" s="68"/>
      <c r="O86" s="12" t="s">
        <v>12</v>
      </c>
      <c r="P86" s="75"/>
      <c r="Q86" s="68"/>
      <c r="R86" s="12" t="s">
        <v>12</v>
      </c>
      <c r="S86" s="13"/>
      <c r="T86" s="52"/>
      <c r="U86" s="53"/>
    </row>
    <row r="87" spans="1:21" s="21" customFormat="1" ht="18" customHeight="1">
      <c r="A87" s="265">
        <v>85</v>
      </c>
      <c r="B87" s="14" t="s">
        <v>91</v>
      </c>
      <c r="C87" s="82"/>
      <c r="D87" s="15" t="str">
        <f>IF(G80=I80,CONCATENATE("Perdant Match ",A80),IF(G80&lt;I80,D80,F80))</f>
        <v>Perdant Match 78</v>
      </c>
      <c r="E87" s="15" t="s">
        <v>5</v>
      </c>
      <c r="F87" s="15" t="str">
        <f>IF(G69=I69,CONCATENATE("Vainqueur Match ",A69),IF(G69&gt;I69,D69,F69))</f>
        <v>Vainqueur Match 67</v>
      </c>
      <c r="G87" s="15">
        <f t="shared" si="1"/>
      </c>
      <c r="H87" s="15" t="s">
        <v>12</v>
      </c>
      <c r="I87" s="15">
        <f t="shared" si="2"/>
      </c>
      <c r="J87" s="45">
        <f>SUM(U87-T87)</f>
        <v>0</v>
      </c>
      <c r="K87" s="69"/>
      <c r="L87" s="15" t="s">
        <v>12</v>
      </c>
      <c r="M87" s="76"/>
      <c r="N87" s="69"/>
      <c r="O87" s="15" t="s">
        <v>12</v>
      </c>
      <c r="P87" s="76"/>
      <c r="Q87" s="69"/>
      <c r="R87" s="15" t="s">
        <v>12</v>
      </c>
      <c r="S87" s="28"/>
      <c r="T87" s="54"/>
      <c r="U87" s="55"/>
    </row>
    <row r="88" spans="1:21" s="21" customFormat="1" ht="18" customHeight="1" thickBot="1">
      <c r="A88" s="260">
        <v>86</v>
      </c>
      <c r="B88" s="11" t="s">
        <v>91</v>
      </c>
      <c r="C88" s="81"/>
      <c r="D88" s="12" t="str">
        <f>IF(G79=I79,CONCATENATE("Perdant Match ",A79),IF(G79&lt;I79,D79,F79))</f>
        <v>Perdant Match 77</v>
      </c>
      <c r="E88" s="12" t="s">
        <v>5</v>
      </c>
      <c r="F88" s="12" t="str">
        <f>IF(G70=I70,CONCATENATE("Vainqueur Match ",A70),IF(G70&gt;I70,D70,F70))</f>
        <v>Vainqueur Match 68</v>
      </c>
      <c r="G88" s="12">
        <f t="shared" si="1"/>
      </c>
      <c r="H88" s="12" t="s">
        <v>12</v>
      </c>
      <c r="I88" s="12">
        <f t="shared" si="2"/>
      </c>
      <c r="J88" s="44">
        <f>SUM(U88-T88)</f>
        <v>0</v>
      </c>
      <c r="K88" s="68"/>
      <c r="L88" s="12" t="s">
        <v>12</v>
      </c>
      <c r="M88" s="75"/>
      <c r="N88" s="68"/>
      <c r="O88" s="12" t="s">
        <v>12</v>
      </c>
      <c r="P88" s="75"/>
      <c r="Q88" s="68"/>
      <c r="R88" s="12" t="s">
        <v>12</v>
      </c>
      <c r="S88" s="27"/>
      <c r="T88" s="52"/>
      <c r="U88" s="53"/>
    </row>
    <row r="89" spans="1:21" s="21" customFormat="1" ht="18" customHeight="1">
      <c r="A89" s="265">
        <v>87</v>
      </c>
      <c r="B89" s="14" t="s">
        <v>131</v>
      </c>
      <c r="C89" s="82"/>
      <c r="D89" s="15" t="str">
        <f>IF(G75=I75,CONCATENATE("Vainqueur Match ",A75),IF(G75&gt;I75,D75,F75))</f>
        <v>Vainqueur Match 73</v>
      </c>
      <c r="E89" s="15" t="s">
        <v>5</v>
      </c>
      <c r="F89" s="15" t="str">
        <f>IF(G76=I76,CONCATENATE("Perdant Match ",A76),IF(G76&lt;I76,D76,F76))</f>
        <v>Perdant Match 74</v>
      </c>
      <c r="G89" s="15">
        <f t="shared" si="1"/>
      </c>
      <c r="H89" s="15" t="s">
        <v>12</v>
      </c>
      <c r="I89" s="15">
        <f t="shared" si="2"/>
      </c>
      <c r="J89" s="45">
        <f>SUM(U89-T89)</f>
        <v>0</v>
      </c>
      <c r="K89" s="69"/>
      <c r="L89" s="15" t="s">
        <v>12</v>
      </c>
      <c r="M89" s="76"/>
      <c r="N89" s="69"/>
      <c r="O89" s="15" t="s">
        <v>12</v>
      </c>
      <c r="P89" s="76"/>
      <c r="Q89" s="69"/>
      <c r="R89" s="15" t="s">
        <v>12</v>
      </c>
      <c r="S89" s="28"/>
      <c r="T89" s="54"/>
      <c r="U89" s="55"/>
    </row>
    <row r="90" spans="1:21" s="21" customFormat="1" ht="18" customHeight="1" thickBot="1">
      <c r="A90" s="264">
        <v>88</v>
      </c>
      <c r="B90" s="256" t="s">
        <v>131</v>
      </c>
      <c r="C90" s="257"/>
      <c r="D90" s="105" t="str">
        <f>IF(G76=I76,CONCATENATE("Vainqueur Match ",A76),IF(G76&gt;I76,D76,F76))</f>
        <v>Vainqueur Match 74</v>
      </c>
      <c r="E90" s="105" t="s">
        <v>5</v>
      </c>
      <c r="F90" s="105" t="str">
        <f>IF(G75=I75,CONCATENATE("Perdant Match ",A75),IF(G75&lt;I75,D75,F75))</f>
        <v>Perdant Match 73</v>
      </c>
      <c r="G90" s="105">
        <f t="shared" si="1"/>
      </c>
      <c r="H90" s="105" t="s">
        <v>12</v>
      </c>
      <c r="I90" s="105">
        <f t="shared" si="2"/>
      </c>
      <c r="J90" s="106">
        <f>SUM(U90-T90)</f>
        <v>0</v>
      </c>
      <c r="K90" s="107"/>
      <c r="L90" s="105" t="s">
        <v>12</v>
      </c>
      <c r="M90" s="108"/>
      <c r="N90" s="107"/>
      <c r="O90" s="105" t="s">
        <v>12</v>
      </c>
      <c r="P90" s="108"/>
      <c r="Q90" s="107"/>
      <c r="R90" s="105" t="s">
        <v>12</v>
      </c>
      <c r="S90" s="109"/>
      <c r="T90" s="110"/>
      <c r="U90" s="111"/>
    </row>
    <row r="91" spans="1:21" s="21" customFormat="1" ht="18" customHeight="1">
      <c r="A91" s="265">
        <v>89</v>
      </c>
      <c r="B91" s="14" t="s">
        <v>111</v>
      </c>
      <c r="C91" s="82"/>
      <c r="D91" s="15" t="str">
        <f>IF(G82=I82,CONCATENATE("Perdant Match ",A82),IF(G82&lt;I82,D82,F82))</f>
        <v>Perdant Match 80</v>
      </c>
      <c r="E91" s="15" t="s">
        <v>5</v>
      </c>
      <c r="F91" s="15" t="str">
        <f>IF(G83=I83,CONCATENATE("Vainqueur Match ",A83),IF(G83&gt;I83,D83,F83))</f>
        <v>Vainqueur Match 81</v>
      </c>
      <c r="G91" s="15">
        <f>IF(K91=M91,"",SUM(IF(K91&gt;M91,1,0),IF(N91&gt;P91,1,0),IF(Q91&lt;=S91,0,1)))</f>
      </c>
      <c r="H91" s="15" t="s">
        <v>12</v>
      </c>
      <c r="I91" s="15">
        <f>IF(K91=M91,"",SUM(IF(K91&lt;M91,1,0),IF(N91&lt;P91,1,0),IF(Q91&gt;=S91,0,1)))</f>
      </c>
      <c r="J91" s="45">
        <f>SUM(U91-T91)</f>
        <v>0</v>
      </c>
      <c r="K91" s="69"/>
      <c r="L91" s="15" t="s">
        <v>12</v>
      </c>
      <c r="M91" s="76"/>
      <c r="N91" s="69"/>
      <c r="O91" s="15" t="s">
        <v>12</v>
      </c>
      <c r="P91" s="76"/>
      <c r="Q91" s="69"/>
      <c r="R91" s="15" t="s">
        <v>12</v>
      </c>
      <c r="S91" s="28"/>
      <c r="T91" s="54"/>
      <c r="U91" s="55"/>
    </row>
    <row r="92" spans="1:21" s="21" customFormat="1" ht="18" customHeight="1" thickBot="1">
      <c r="A92" s="267">
        <v>90</v>
      </c>
      <c r="B92" s="87" t="s">
        <v>111</v>
      </c>
      <c r="C92" s="88"/>
      <c r="D92" s="37" t="str">
        <f>IF(G81=I81,CONCATENATE("Perdant Match ",A81),IF(G81&lt;I81,D81,F81))</f>
        <v>Perdant Match 79</v>
      </c>
      <c r="E92" s="105" t="s">
        <v>5</v>
      </c>
      <c r="F92" s="37" t="str">
        <f>IF(G84=I84,CONCATENATE("Vainqueur Match ",A84),IF(G84&gt;I84,D84,F84))</f>
        <v>Vainqueur Match 82</v>
      </c>
      <c r="G92" s="12">
        <f>IF(K92=M92,"",SUM(IF(K92&gt;M92,1,0),IF(N92&gt;P92,1,0),IF(Q92&lt;=S92,0,1)))</f>
      </c>
      <c r="H92" s="12" t="s">
        <v>12</v>
      </c>
      <c r="I92" s="12">
        <f>IF(K92=M92,"",SUM(IF(K92&lt;M92,1,0),IF(N92&lt;P92,1,0),IF(Q92&gt;=S92,0,1)))</f>
      </c>
      <c r="J92" s="106">
        <f>SUM(U92-T92)</f>
        <v>0</v>
      </c>
      <c r="K92" s="107"/>
      <c r="L92" s="105" t="s">
        <v>12</v>
      </c>
      <c r="M92" s="108"/>
      <c r="N92" s="107"/>
      <c r="O92" s="105" t="s">
        <v>12</v>
      </c>
      <c r="P92" s="108"/>
      <c r="Q92" s="107"/>
      <c r="R92" s="105" t="s">
        <v>12</v>
      </c>
      <c r="S92" s="109"/>
      <c r="T92" s="110"/>
      <c r="U92" s="111"/>
    </row>
    <row r="93" spans="1:21" s="21" customFormat="1" ht="18" customHeight="1">
      <c r="A93" s="265">
        <v>91</v>
      </c>
      <c r="B93" s="14" t="s">
        <v>82</v>
      </c>
      <c r="C93" s="82"/>
      <c r="D93" s="15" t="str">
        <f>IF(G77=I77,CONCATENATE("Vainqueur Match ",A77),IF(G77&gt;I77,D77,F77))</f>
        <v>Vainqueur Match 75</v>
      </c>
      <c r="E93" s="15" t="s">
        <v>5</v>
      </c>
      <c r="F93" s="15" t="str">
        <f>IF(G85=I85,CONCATENATE("Vainqueur Match ",A85),IF(G85&gt;I85,D85,F85))</f>
        <v>Vainqueur Match 83</v>
      </c>
      <c r="G93" s="15">
        <f t="shared" si="1"/>
      </c>
      <c r="H93" s="15" t="s">
        <v>12</v>
      </c>
      <c r="I93" s="15">
        <f t="shared" si="2"/>
      </c>
      <c r="J93" s="45">
        <f>SUM(U93-T93)</f>
        <v>0</v>
      </c>
      <c r="K93" s="69"/>
      <c r="L93" s="15" t="s">
        <v>12</v>
      </c>
      <c r="M93" s="76"/>
      <c r="N93" s="69"/>
      <c r="O93" s="15" t="s">
        <v>12</v>
      </c>
      <c r="P93" s="76"/>
      <c r="Q93" s="69"/>
      <c r="R93" s="15" t="s">
        <v>12</v>
      </c>
      <c r="S93" s="17"/>
      <c r="T93" s="54"/>
      <c r="U93" s="55"/>
    </row>
    <row r="94" spans="1:21" s="21" customFormat="1" ht="18" customHeight="1" thickBot="1">
      <c r="A94" s="260">
        <v>92</v>
      </c>
      <c r="B94" s="11" t="s">
        <v>82</v>
      </c>
      <c r="C94" s="81"/>
      <c r="D94" s="12" t="str">
        <f>IF(G78=I78,CONCATENATE("Vainqueur Match ",A78),IF(G78&gt;I78,D78,F78))</f>
        <v>Vainqueur Match 76</v>
      </c>
      <c r="E94" s="12" t="s">
        <v>5</v>
      </c>
      <c r="F94" s="12" t="str">
        <f>IF(G86=I86,CONCATENATE("Vainqueur Match ",A86),IF(G86&gt;I86,D86,F86))</f>
        <v>Vainqueur Match 84</v>
      </c>
      <c r="G94" s="12">
        <f t="shared" si="1"/>
      </c>
      <c r="H94" s="12" t="s">
        <v>12</v>
      </c>
      <c r="I94" s="12">
        <f t="shared" si="2"/>
      </c>
      <c r="J94" s="44">
        <f>SUM(U94-T94)</f>
        <v>0</v>
      </c>
      <c r="K94" s="68"/>
      <c r="L94" s="12" t="s">
        <v>12</v>
      </c>
      <c r="M94" s="75"/>
      <c r="N94" s="68"/>
      <c r="O94" s="12" t="s">
        <v>12</v>
      </c>
      <c r="P94" s="75"/>
      <c r="Q94" s="68"/>
      <c r="R94" s="12" t="s">
        <v>12</v>
      </c>
      <c r="S94" s="13"/>
      <c r="T94" s="52"/>
      <c r="U94" s="53"/>
    </row>
    <row r="95" spans="1:21" s="21" customFormat="1" ht="18" customHeight="1">
      <c r="A95" s="265">
        <v>93</v>
      </c>
      <c r="B95" s="14" t="s">
        <v>92</v>
      </c>
      <c r="C95" s="82"/>
      <c r="D95" s="15" t="str">
        <f>IF(G79=I79,CONCATENATE("Vainqueur Match ",A79),IF(G79&gt;I79,D79,F79))</f>
        <v>Vainqueur Match 77</v>
      </c>
      <c r="E95" s="15" t="s">
        <v>5</v>
      </c>
      <c r="F95" s="15" t="str">
        <f>IF(G87=I87,CONCATENATE("Vainqueur Match ",A87),IF(G87&gt;I87,D87,F87))</f>
        <v>Vainqueur Match 85</v>
      </c>
      <c r="G95" s="15">
        <f t="shared" si="1"/>
      </c>
      <c r="H95" s="15" t="s">
        <v>12</v>
      </c>
      <c r="I95" s="15">
        <f t="shared" si="2"/>
      </c>
      <c r="J95" s="45">
        <f>SUM(U95-T95)</f>
        <v>0</v>
      </c>
      <c r="K95" s="69"/>
      <c r="L95" s="15" t="s">
        <v>12</v>
      </c>
      <c r="M95" s="76"/>
      <c r="N95" s="69"/>
      <c r="O95" s="15" t="s">
        <v>12</v>
      </c>
      <c r="P95" s="76"/>
      <c r="Q95" s="69"/>
      <c r="R95" s="15" t="s">
        <v>12</v>
      </c>
      <c r="S95" s="17"/>
      <c r="T95" s="54"/>
      <c r="U95" s="55"/>
    </row>
    <row r="96" spans="1:21" s="21" customFormat="1" ht="18" customHeight="1" thickBot="1">
      <c r="A96" s="260">
        <v>94</v>
      </c>
      <c r="B96" s="11" t="s">
        <v>92</v>
      </c>
      <c r="C96" s="81"/>
      <c r="D96" s="12" t="str">
        <f>IF(G80=I80,CONCATENATE("Vainqueur Match ",A80),IF(G80&gt;I80,D80,F80))</f>
        <v>Vainqueur Match 78</v>
      </c>
      <c r="E96" s="12" t="s">
        <v>5</v>
      </c>
      <c r="F96" s="12" t="str">
        <f>IF(G88=I88,CONCATENATE("Vainqueur Match ",A88),IF(G88&gt;I88,D88,F88))</f>
        <v>Vainqueur Match 86</v>
      </c>
      <c r="G96" s="12">
        <f t="shared" si="1"/>
      </c>
      <c r="H96" s="12" t="s">
        <v>12</v>
      </c>
      <c r="I96" s="12">
        <f t="shared" si="2"/>
      </c>
      <c r="J96" s="44">
        <f>SUM(U96-T96)</f>
        <v>0</v>
      </c>
      <c r="K96" s="68"/>
      <c r="L96" s="12" t="s">
        <v>12</v>
      </c>
      <c r="M96" s="75"/>
      <c r="N96" s="68"/>
      <c r="O96" s="12" t="s">
        <v>12</v>
      </c>
      <c r="P96" s="75"/>
      <c r="Q96" s="68"/>
      <c r="R96" s="12" t="s">
        <v>12</v>
      </c>
      <c r="S96" s="13"/>
      <c r="T96" s="52"/>
      <c r="U96" s="53"/>
    </row>
    <row r="97" spans="1:21" s="21" customFormat="1" ht="18" customHeight="1">
      <c r="A97" s="265">
        <v>95</v>
      </c>
      <c r="B97" s="14" t="s">
        <v>34</v>
      </c>
      <c r="C97" s="82"/>
      <c r="D97" s="15" t="str">
        <f>IF(G63=I63,CONCATENATE("Perdant Match ",A63),IF(G63&lt;I63,D63,F63))</f>
        <v>Perdant Match 61</v>
      </c>
      <c r="E97" s="15" t="s">
        <v>5</v>
      </c>
      <c r="F97" s="15" t="str">
        <f>IF(G64=I64,CONCATENATE("Perdant Match ",A64),IF(G64&lt;I64,D64,F64))</f>
        <v>Perdant Match 62</v>
      </c>
      <c r="G97" s="15">
        <f t="shared" si="1"/>
      </c>
      <c r="H97" s="15" t="s">
        <v>12</v>
      </c>
      <c r="I97" s="15">
        <f t="shared" si="2"/>
      </c>
      <c r="J97" s="45">
        <f>SUM(U97-T97)</f>
        <v>0</v>
      </c>
      <c r="K97" s="69"/>
      <c r="L97" s="15" t="s">
        <v>12</v>
      </c>
      <c r="M97" s="76"/>
      <c r="N97" s="69"/>
      <c r="O97" s="15" t="s">
        <v>12</v>
      </c>
      <c r="P97" s="76"/>
      <c r="Q97" s="69"/>
      <c r="R97" s="15" t="s">
        <v>12</v>
      </c>
      <c r="S97" s="17"/>
      <c r="T97" s="54"/>
      <c r="U97" s="55"/>
    </row>
    <row r="98" spans="1:21" s="21" customFormat="1" ht="18" customHeight="1" thickBot="1">
      <c r="A98" s="260">
        <v>96</v>
      </c>
      <c r="B98" s="11" t="s">
        <v>34</v>
      </c>
      <c r="C98" s="81"/>
      <c r="D98" s="12" t="str">
        <f>IF(G65=I65,CONCATENATE("Perdant Match ",A65),IF(G65&lt;I65,D65,F65))</f>
        <v>Perdant Match 63</v>
      </c>
      <c r="E98" s="12" t="s">
        <v>5</v>
      </c>
      <c r="F98" s="12" t="str">
        <f>IF(G66=I66,CONCATENATE("Perdant Match ",A66),IF(G66&lt;I66,D66,F66))</f>
        <v>Perdant Match 64</v>
      </c>
      <c r="G98" s="12">
        <f aca="true" t="shared" si="3" ref="G98:G120">IF(K98=M98,"",SUM(IF(K98&gt;M98,1,0),IF(N98&gt;P98,1,0),IF(Q98&lt;=S98,0,1)))</f>
      </c>
      <c r="H98" s="12" t="s">
        <v>12</v>
      </c>
      <c r="I98" s="12">
        <f aca="true" t="shared" si="4" ref="I98:I120">IF(K98=M98,"",SUM(IF(K98&lt;M98,1,0),IF(N98&lt;P98,1,0),IF(Q98&gt;=S98,0,1)))</f>
      </c>
      <c r="J98" s="44">
        <f>SUM(U98-T98)</f>
        <v>0</v>
      </c>
      <c r="K98" s="68"/>
      <c r="L98" s="12" t="s">
        <v>12</v>
      </c>
      <c r="M98" s="75"/>
      <c r="N98" s="68"/>
      <c r="O98" s="12" t="s">
        <v>12</v>
      </c>
      <c r="P98" s="75"/>
      <c r="Q98" s="68"/>
      <c r="R98" s="12" t="s">
        <v>12</v>
      </c>
      <c r="S98" s="13"/>
      <c r="T98" s="52"/>
      <c r="U98" s="53"/>
    </row>
    <row r="99" spans="1:21" s="21" customFormat="1" ht="18" customHeight="1">
      <c r="A99" s="265">
        <v>97</v>
      </c>
      <c r="B99" s="14" t="s">
        <v>35</v>
      </c>
      <c r="C99" s="82"/>
      <c r="D99" s="15" t="str">
        <f>IF(G71=I71,CONCATENATE("Perdant Match ",A71),IF(G71&lt;I71,D71,F71))</f>
        <v>Perdant Match 69</v>
      </c>
      <c r="E99" s="15" t="s">
        <v>5</v>
      </c>
      <c r="F99" s="15" t="str">
        <f>IF(G72=I72,CONCATENATE("Perdant Match ",A72),IF(G72&lt;I72,D72,F72))</f>
        <v>Perdant Match 70</v>
      </c>
      <c r="G99" s="15">
        <f t="shared" si="3"/>
      </c>
      <c r="H99" s="15" t="s">
        <v>12</v>
      </c>
      <c r="I99" s="15">
        <f t="shared" si="4"/>
      </c>
      <c r="J99" s="45">
        <f>SUM(U99-T99)</f>
        <v>0</v>
      </c>
      <c r="K99" s="69"/>
      <c r="L99" s="15" t="s">
        <v>12</v>
      </c>
      <c r="M99" s="76"/>
      <c r="N99" s="69"/>
      <c r="O99" s="15" t="s">
        <v>12</v>
      </c>
      <c r="P99" s="76"/>
      <c r="Q99" s="69"/>
      <c r="R99" s="15" t="s">
        <v>12</v>
      </c>
      <c r="S99" s="17"/>
      <c r="T99" s="54"/>
      <c r="U99" s="55"/>
    </row>
    <row r="100" spans="1:21" s="21" customFormat="1" ht="18" customHeight="1" thickBot="1">
      <c r="A100" s="260">
        <v>98</v>
      </c>
      <c r="B100" s="11" t="s">
        <v>35</v>
      </c>
      <c r="C100" s="81"/>
      <c r="D100" s="12" t="str">
        <f>IF(G73=I73,CONCATENATE("Perdant Match ",A73),IF(G73&lt;I73,D73,F73))</f>
        <v>Perdant Match 71</v>
      </c>
      <c r="E100" s="12" t="s">
        <v>5</v>
      </c>
      <c r="F100" s="12" t="str">
        <f>IF(G74=I74,CONCATENATE("Perdant Match ",A74),IF(G74&lt;I74,D74,F74))</f>
        <v>Perdant Match 72</v>
      </c>
      <c r="G100" s="12">
        <f t="shared" si="3"/>
      </c>
      <c r="H100" s="12" t="s">
        <v>12</v>
      </c>
      <c r="I100" s="12">
        <f t="shared" si="4"/>
      </c>
      <c r="J100" s="44">
        <f>SUM(U100-T100)</f>
        <v>0</v>
      </c>
      <c r="K100" s="68"/>
      <c r="L100" s="12" t="s">
        <v>12</v>
      </c>
      <c r="M100" s="75"/>
      <c r="N100" s="68"/>
      <c r="O100" s="12" t="s">
        <v>12</v>
      </c>
      <c r="P100" s="75"/>
      <c r="Q100" s="68"/>
      <c r="R100" s="12" t="s">
        <v>12</v>
      </c>
      <c r="S100" s="13"/>
      <c r="T100" s="52"/>
      <c r="U100" s="53"/>
    </row>
    <row r="101" spans="1:21" s="21" customFormat="1" ht="18" customHeight="1">
      <c r="A101" s="265">
        <v>99</v>
      </c>
      <c r="B101" s="14" t="s">
        <v>39</v>
      </c>
      <c r="C101" s="82"/>
      <c r="D101" s="15" t="str">
        <f>IF(G81=I81,CONCATENATE("Vainqueur Match ",A81),IF(G81&gt;I81,D81,F81))</f>
        <v>Vainqueur Match 79</v>
      </c>
      <c r="E101" s="15" t="s">
        <v>5</v>
      </c>
      <c r="F101" s="15" t="str">
        <f>IF(G91=I91,CONCATENATE("Vainqueur Match ",A91),IF(G91&gt;I91,D91,F91))</f>
        <v>Vainqueur Match 89</v>
      </c>
      <c r="G101" s="15">
        <f>IF(K101=M101,"",SUM(IF(K101&gt;M101,1,0),IF(N101&gt;P101,1,0),IF(Q101&lt;=S101,0,1)))</f>
      </c>
      <c r="H101" s="15" t="s">
        <v>12</v>
      </c>
      <c r="I101" s="15">
        <f>IF(K101=M101,"",SUM(IF(K101&lt;M101,1,0),IF(N101&lt;P101,1,0),IF(Q101&gt;=S101,0,1)))</f>
      </c>
      <c r="J101" s="45">
        <f>SUM(U101-T101)</f>
        <v>0</v>
      </c>
      <c r="K101" s="69"/>
      <c r="L101" s="15" t="s">
        <v>12</v>
      </c>
      <c r="M101" s="76"/>
      <c r="N101" s="69"/>
      <c r="O101" s="15" t="s">
        <v>12</v>
      </c>
      <c r="P101" s="76"/>
      <c r="Q101" s="69"/>
      <c r="R101" s="15" t="s">
        <v>12</v>
      </c>
      <c r="S101" s="17"/>
      <c r="T101" s="54"/>
      <c r="U101" s="55"/>
    </row>
    <row r="102" spans="1:21" s="21" customFormat="1" ht="18" customHeight="1" thickBot="1">
      <c r="A102" s="260">
        <v>100</v>
      </c>
      <c r="B102" s="11" t="s">
        <v>39</v>
      </c>
      <c r="C102" s="81"/>
      <c r="D102" s="12" t="str">
        <f>IF(G82=I82,CONCATENATE("Vainqueur Match ",A82),IF(G82&gt;I82,D82,F82))</f>
        <v>Vainqueur Match 80</v>
      </c>
      <c r="E102" s="12" t="s">
        <v>5</v>
      </c>
      <c r="F102" s="12" t="str">
        <f>IF(G92=I92,CONCATENATE("Vainqueur Match ",A92),IF(G92&gt;I92,D92,F92))</f>
        <v>Vainqueur Match 90</v>
      </c>
      <c r="G102" s="12">
        <f>IF(K102=M102,"",SUM(IF(K102&gt;M102,1,0),IF(N102&gt;P102,1,0),IF(Q102&lt;=S102,0,1)))</f>
      </c>
      <c r="H102" s="12" t="s">
        <v>12</v>
      </c>
      <c r="I102" s="12">
        <f>IF(K102=M102,"",SUM(IF(K102&lt;M102,1,0),IF(N102&lt;P102,1,0),IF(Q102&gt;=S102,0,1)))</f>
      </c>
      <c r="J102" s="44">
        <f>SUM(U102-T102)</f>
        <v>0</v>
      </c>
      <c r="K102" s="68"/>
      <c r="L102" s="12" t="s">
        <v>12</v>
      </c>
      <c r="M102" s="75"/>
      <c r="N102" s="68"/>
      <c r="O102" s="12" t="s">
        <v>12</v>
      </c>
      <c r="P102" s="75"/>
      <c r="Q102" s="68"/>
      <c r="R102" s="12" t="s">
        <v>12</v>
      </c>
      <c r="S102" s="13"/>
      <c r="T102" s="52"/>
      <c r="U102" s="53"/>
    </row>
    <row r="103" spans="1:21" s="21" customFormat="1" ht="18" customHeight="1">
      <c r="A103" s="263">
        <v>101</v>
      </c>
      <c r="B103" s="38" t="s">
        <v>132</v>
      </c>
      <c r="C103" s="84"/>
      <c r="D103" s="23" t="str">
        <f>IF(G89=I89,CONCATENATE("Perdant Match ",A89),IF(G89&lt;I89,D89,F89))</f>
        <v>Perdant Match 87</v>
      </c>
      <c r="E103" s="23" t="s">
        <v>5</v>
      </c>
      <c r="F103" s="23" t="str">
        <f>IF(G90=I90,CONCATENATE("Perdant Match ",A90),IF(G90&lt;I90,D90,F90))</f>
        <v>Perdant Match 88</v>
      </c>
      <c r="G103" s="15">
        <f aca="true" t="shared" si="5" ref="G103:G108">IF(K103=M103,"",SUM(IF(K103&gt;M103,1,0),IF(N103&gt;P103,1,0),IF(Q103&lt;=S103,0,1)))</f>
      </c>
      <c r="H103" s="15" t="s">
        <v>12</v>
      </c>
      <c r="I103" s="15">
        <f aca="true" t="shared" si="6" ref="I103:I108">IF(K103=M103,"",SUM(IF(K103&lt;M103,1,0),IF(N103&lt;P103,1,0),IF(Q103&gt;=S103,0,1)))</f>
      </c>
      <c r="J103" s="48">
        <f aca="true" t="shared" si="7" ref="J103:J112">SUM(U103-T103)</f>
        <v>0</v>
      </c>
      <c r="K103" s="71"/>
      <c r="L103" s="23" t="s">
        <v>12</v>
      </c>
      <c r="M103" s="78"/>
      <c r="N103" s="71"/>
      <c r="O103" s="23" t="s">
        <v>12</v>
      </c>
      <c r="P103" s="78"/>
      <c r="Q103" s="71"/>
      <c r="R103" s="23" t="s">
        <v>12</v>
      </c>
      <c r="S103" s="112"/>
      <c r="T103" s="62"/>
      <c r="U103" s="63"/>
    </row>
    <row r="104" spans="1:21" s="21" customFormat="1" ht="18" customHeight="1">
      <c r="A104" s="263">
        <v>102</v>
      </c>
      <c r="B104" s="38" t="s">
        <v>112</v>
      </c>
      <c r="C104" s="84"/>
      <c r="D104" s="23" t="str">
        <f>IF(G89=I89,CONCATENATE("Vainqueur Match ",A89),IF(G89&gt;I89,D89,F89))</f>
        <v>Vainqueur Match 87</v>
      </c>
      <c r="E104" s="23" t="s">
        <v>5</v>
      </c>
      <c r="F104" s="23" t="str">
        <f>IF(G90=I90,CONCATENATE("Vainqueur Match ",A90),IF(G90&gt;I90,D90,F90))</f>
        <v>Vainqueur Match 88</v>
      </c>
      <c r="G104" s="19">
        <f t="shared" si="5"/>
      </c>
      <c r="H104" s="19" t="s">
        <v>12</v>
      </c>
      <c r="I104" s="19">
        <f t="shared" si="6"/>
      </c>
      <c r="J104" s="48">
        <f t="shared" si="7"/>
        <v>0</v>
      </c>
      <c r="K104" s="71"/>
      <c r="L104" s="23" t="s">
        <v>12</v>
      </c>
      <c r="M104" s="78"/>
      <c r="N104" s="71"/>
      <c r="O104" s="23" t="s">
        <v>12</v>
      </c>
      <c r="P104" s="78"/>
      <c r="Q104" s="71"/>
      <c r="R104" s="23" t="s">
        <v>12</v>
      </c>
      <c r="S104" s="112"/>
      <c r="T104" s="62"/>
      <c r="U104" s="63"/>
    </row>
    <row r="105" spans="1:21" s="21" customFormat="1" ht="18" customHeight="1">
      <c r="A105" s="263">
        <v>103</v>
      </c>
      <c r="B105" s="38" t="s">
        <v>103</v>
      </c>
      <c r="C105" s="84"/>
      <c r="D105" s="23" t="str">
        <f>IF(G67=I67,CONCATENATE("Perdant Match ",A67),IF(G67&lt;I67,D67,F67))</f>
        <v>Perdant Match 65</v>
      </c>
      <c r="E105" s="23" t="s">
        <v>5</v>
      </c>
      <c r="F105" s="23" t="str">
        <f>IF(G68=I68,CONCATENATE("Perdant Match ",A68),IF(G68&lt;I68,D68,F68))</f>
        <v>Perdant Match 66</v>
      </c>
      <c r="G105" s="37">
        <f t="shared" si="5"/>
      </c>
      <c r="H105" s="37" t="s">
        <v>12</v>
      </c>
      <c r="I105" s="37">
        <f t="shared" si="6"/>
      </c>
      <c r="J105" s="48">
        <f t="shared" si="7"/>
        <v>0</v>
      </c>
      <c r="K105" s="71"/>
      <c r="L105" s="23" t="s">
        <v>12</v>
      </c>
      <c r="M105" s="78"/>
      <c r="N105" s="71"/>
      <c r="O105" s="23" t="s">
        <v>12</v>
      </c>
      <c r="P105" s="78"/>
      <c r="Q105" s="71"/>
      <c r="R105" s="23" t="s">
        <v>12</v>
      </c>
      <c r="S105" s="112"/>
      <c r="T105" s="62"/>
      <c r="U105" s="63"/>
    </row>
    <row r="106" spans="1:21" s="21" customFormat="1" ht="18" customHeight="1">
      <c r="A106" s="262">
        <v>104</v>
      </c>
      <c r="B106" s="18" t="s">
        <v>93</v>
      </c>
      <c r="C106" s="80"/>
      <c r="D106" s="16" t="str">
        <f>IF(G85=I85,CONCATENATE("Perdant Match ",A85),IF(G85&lt;I85,D85,F85))</f>
        <v>Perdant Match 83</v>
      </c>
      <c r="E106" s="16" t="s">
        <v>5</v>
      </c>
      <c r="F106" s="16" t="str">
        <f>IF(G86=I86,CONCATENATE("Perdant Match ",A86),IF(G86&lt;I86,D86,F86))</f>
        <v>Perdant Match 84</v>
      </c>
      <c r="G106" s="16">
        <f t="shared" si="5"/>
      </c>
      <c r="H106" s="16" t="s">
        <v>12</v>
      </c>
      <c r="I106" s="16">
        <f t="shared" si="6"/>
      </c>
      <c r="J106" s="46">
        <f t="shared" si="7"/>
        <v>0</v>
      </c>
      <c r="K106" s="67"/>
      <c r="L106" s="16" t="s">
        <v>12</v>
      </c>
      <c r="M106" s="74"/>
      <c r="N106" s="67"/>
      <c r="O106" s="16" t="s">
        <v>12</v>
      </c>
      <c r="P106" s="74"/>
      <c r="Q106" s="67"/>
      <c r="R106" s="16" t="s">
        <v>12</v>
      </c>
      <c r="S106" s="20"/>
      <c r="T106" s="56"/>
      <c r="U106" s="57"/>
    </row>
    <row r="107" spans="1:21" s="21" customFormat="1" ht="18" customHeight="1">
      <c r="A107" s="263">
        <v>105</v>
      </c>
      <c r="B107" s="38" t="s">
        <v>83</v>
      </c>
      <c r="C107" s="84"/>
      <c r="D107" s="23" t="str">
        <f>IF(G93=I93,CONCATENATE("Perdant Match ",A93),IF(G93&lt;I93,D93,F93))</f>
        <v>Perdant Match 91</v>
      </c>
      <c r="E107" s="23" t="s">
        <v>5</v>
      </c>
      <c r="F107" s="23" t="str">
        <f>IF(G94=I94,CONCATENATE("Perdant Match ",A94),IF(G94&lt;I94,D94,F94))</f>
        <v>Perdant Match 92</v>
      </c>
      <c r="G107" s="19">
        <f t="shared" si="5"/>
      </c>
      <c r="H107" s="19" t="s">
        <v>12</v>
      </c>
      <c r="I107" s="19">
        <f t="shared" si="6"/>
      </c>
      <c r="J107" s="48">
        <f t="shared" si="7"/>
        <v>0</v>
      </c>
      <c r="K107" s="71"/>
      <c r="L107" s="23" t="s">
        <v>12</v>
      </c>
      <c r="M107" s="78"/>
      <c r="N107" s="71"/>
      <c r="O107" s="23" t="s">
        <v>12</v>
      </c>
      <c r="P107" s="78"/>
      <c r="Q107" s="71"/>
      <c r="R107" s="23" t="s">
        <v>12</v>
      </c>
      <c r="S107" s="112"/>
      <c r="T107" s="62"/>
      <c r="U107" s="63"/>
    </row>
    <row r="108" spans="1:21" s="21" customFormat="1" ht="18" customHeight="1">
      <c r="A108" s="262">
        <v>106</v>
      </c>
      <c r="B108" s="18" t="s">
        <v>78</v>
      </c>
      <c r="C108" s="80"/>
      <c r="D108" s="16" t="str">
        <f>IF(G93=I93,CONCATENATE("Vainqueur Match ",A93),IF(G93&gt;I93,D93,F93))</f>
        <v>Vainqueur Match 91</v>
      </c>
      <c r="E108" s="16" t="s">
        <v>5</v>
      </c>
      <c r="F108" s="16" t="str">
        <f>IF(G94=I94,CONCATENATE("Vainqueur Match ",A94),IF(G94&gt;I94,D94,F94))</f>
        <v>Vainqueur Match 92</v>
      </c>
      <c r="G108" s="16">
        <f t="shared" si="5"/>
      </c>
      <c r="H108" s="16" t="s">
        <v>12</v>
      </c>
      <c r="I108" s="16">
        <f t="shared" si="6"/>
      </c>
      <c r="J108" s="46">
        <f t="shared" si="7"/>
        <v>0</v>
      </c>
      <c r="K108" s="67"/>
      <c r="L108" s="16" t="s">
        <v>12</v>
      </c>
      <c r="M108" s="74"/>
      <c r="N108" s="67"/>
      <c r="O108" s="16" t="s">
        <v>12</v>
      </c>
      <c r="P108" s="74"/>
      <c r="Q108" s="67"/>
      <c r="R108" s="16" t="s">
        <v>12</v>
      </c>
      <c r="S108" s="20"/>
      <c r="T108" s="56"/>
      <c r="U108" s="57"/>
    </row>
    <row r="109" spans="1:21" s="21" customFormat="1" ht="18" customHeight="1">
      <c r="A109" s="267">
        <v>107</v>
      </c>
      <c r="B109" s="87" t="s">
        <v>49</v>
      </c>
      <c r="C109" s="88"/>
      <c r="D109" s="37" t="str">
        <f>IF(G69=I69,CONCATENATE("Perdant Match ",A69),IF(G69&lt;I69,D69,F69))</f>
        <v>Perdant Match 67</v>
      </c>
      <c r="E109" s="37" t="s">
        <v>5</v>
      </c>
      <c r="F109" s="37" t="str">
        <f>IF(G70=I70,CONCATENATE("Perdant Match ",A70),IF(G70&lt;I70,D70,F70))</f>
        <v>Perdant Match 68</v>
      </c>
      <c r="G109" s="16">
        <f t="shared" si="3"/>
      </c>
      <c r="H109" s="16" t="s">
        <v>12</v>
      </c>
      <c r="I109" s="16">
        <f t="shared" si="4"/>
      </c>
      <c r="J109" s="121">
        <f t="shared" si="7"/>
        <v>0</v>
      </c>
      <c r="K109" s="122"/>
      <c r="L109" s="37" t="s">
        <v>12</v>
      </c>
      <c r="M109" s="123"/>
      <c r="N109" s="122"/>
      <c r="O109" s="37" t="s">
        <v>12</v>
      </c>
      <c r="P109" s="123"/>
      <c r="Q109" s="122"/>
      <c r="R109" s="37" t="s">
        <v>12</v>
      </c>
      <c r="S109" s="125"/>
      <c r="T109" s="58"/>
      <c r="U109" s="59"/>
    </row>
    <row r="110" spans="1:21" s="21" customFormat="1" ht="18" customHeight="1">
      <c r="A110" s="263">
        <v>108</v>
      </c>
      <c r="B110" s="38" t="s">
        <v>36</v>
      </c>
      <c r="C110" s="84"/>
      <c r="D110" s="23" t="str">
        <f>IF(G87=I87,CONCATENATE("Perdant Match ",A87),IF(G87&lt;I87,D87,F87))</f>
        <v>Perdant Match 85</v>
      </c>
      <c r="E110" s="23" t="s">
        <v>5</v>
      </c>
      <c r="F110" s="23" t="str">
        <f>IF(G88=I88,CONCATENATE("Perdant Match ",A88),IF(G88&lt;I88,D88,F88))</f>
        <v>Perdant Match 86</v>
      </c>
      <c r="G110" s="16">
        <f t="shared" si="3"/>
      </c>
      <c r="H110" s="16" t="s">
        <v>12</v>
      </c>
      <c r="I110" s="16">
        <f t="shared" si="4"/>
      </c>
      <c r="J110" s="48">
        <f t="shared" si="7"/>
        <v>0</v>
      </c>
      <c r="K110" s="71"/>
      <c r="L110" s="23" t="s">
        <v>12</v>
      </c>
      <c r="M110" s="78"/>
      <c r="N110" s="71"/>
      <c r="O110" s="23" t="s">
        <v>12</v>
      </c>
      <c r="P110" s="78"/>
      <c r="Q110" s="71"/>
      <c r="R110" s="23" t="s">
        <v>12</v>
      </c>
      <c r="S110" s="112"/>
      <c r="T110" s="62"/>
      <c r="U110" s="63"/>
    </row>
    <row r="111" spans="1:21" s="21" customFormat="1" ht="18" customHeight="1">
      <c r="A111" s="262">
        <v>109</v>
      </c>
      <c r="B111" s="18" t="s">
        <v>37</v>
      </c>
      <c r="C111" s="80"/>
      <c r="D111" s="16" t="str">
        <f>IF(G95=I95,CONCATENATE("Perdant Match ",A95),IF(G95&lt;I95,D95,F95))</f>
        <v>Perdant Match 93</v>
      </c>
      <c r="E111" s="16" t="s">
        <v>5</v>
      </c>
      <c r="F111" s="16" t="str">
        <f>IF(G96=I96,CONCATENATE("Perdant Match ",A96),IF(G96&lt;I96,D96,F96))</f>
        <v>Perdant Match 94</v>
      </c>
      <c r="G111" s="16">
        <f t="shared" si="3"/>
      </c>
      <c r="H111" s="16" t="s">
        <v>12</v>
      </c>
      <c r="I111" s="16">
        <f t="shared" si="4"/>
      </c>
      <c r="J111" s="46">
        <f t="shared" si="7"/>
        <v>0</v>
      </c>
      <c r="K111" s="67"/>
      <c r="L111" s="16" t="s">
        <v>12</v>
      </c>
      <c r="M111" s="74"/>
      <c r="N111" s="67"/>
      <c r="O111" s="16" t="s">
        <v>12</v>
      </c>
      <c r="P111" s="74"/>
      <c r="Q111" s="67"/>
      <c r="R111" s="16" t="s">
        <v>12</v>
      </c>
      <c r="S111" s="20"/>
      <c r="T111" s="56"/>
      <c r="U111" s="57"/>
    </row>
    <row r="112" spans="1:21" s="21" customFormat="1" ht="18" customHeight="1">
      <c r="A112" s="262">
        <v>110</v>
      </c>
      <c r="B112" s="18" t="s">
        <v>38</v>
      </c>
      <c r="C112" s="80"/>
      <c r="D112" s="16" t="str">
        <f>IF(G95=I95,CONCATENATE("Vainqueur Match ",A95),IF(G95&gt;I95,D95,F95))</f>
        <v>Vainqueur Match 93</v>
      </c>
      <c r="E112" s="16" t="s">
        <v>5</v>
      </c>
      <c r="F112" s="16" t="str">
        <f>IF(G96=I96,CONCATENATE("Vainqueur Match ",A96),IF(G96&gt;I96,D96,F96))</f>
        <v>Vainqueur Match 94</v>
      </c>
      <c r="G112" s="16">
        <f t="shared" si="3"/>
      </c>
      <c r="H112" s="16" t="s">
        <v>12</v>
      </c>
      <c r="I112" s="16">
        <f t="shared" si="4"/>
      </c>
      <c r="J112" s="46">
        <f t="shared" si="7"/>
        <v>0</v>
      </c>
      <c r="K112" s="67"/>
      <c r="L112" s="16" t="s">
        <v>12</v>
      </c>
      <c r="M112" s="74"/>
      <c r="N112" s="67"/>
      <c r="O112" s="16" t="s">
        <v>12</v>
      </c>
      <c r="P112" s="74"/>
      <c r="Q112" s="67"/>
      <c r="R112" s="16" t="s">
        <v>12</v>
      </c>
      <c r="S112" s="20"/>
      <c r="T112" s="56"/>
      <c r="U112" s="57"/>
    </row>
    <row r="113" spans="1:21" s="21" customFormat="1" ht="18" customHeight="1">
      <c r="A113" s="262">
        <v>111</v>
      </c>
      <c r="B113" s="18" t="s">
        <v>40</v>
      </c>
      <c r="C113" s="80"/>
      <c r="D113" s="16" t="str">
        <f>IF(G97=I97,CONCATENATE("Perdant Match ",A97),IF(G97&lt;I97,D97,F97))</f>
        <v>Perdant Match 95</v>
      </c>
      <c r="E113" s="16" t="s">
        <v>5</v>
      </c>
      <c r="F113" s="16" t="str">
        <f>IF(G98=I98,CONCATENATE("Perdant Match ",A98),IF(G98&lt;I98,D98,F98))</f>
        <v>Perdant Match 96</v>
      </c>
      <c r="G113" s="16">
        <f t="shared" si="3"/>
      </c>
      <c r="H113" s="16" t="s">
        <v>12</v>
      </c>
      <c r="I113" s="16">
        <f t="shared" si="4"/>
      </c>
      <c r="J113" s="46">
        <f aca="true" t="shared" si="8" ref="J113:J120">SUM(U113-T113)</f>
        <v>0</v>
      </c>
      <c r="K113" s="67"/>
      <c r="L113" s="16" t="s">
        <v>12</v>
      </c>
      <c r="M113" s="74"/>
      <c r="N113" s="67"/>
      <c r="O113" s="16" t="s">
        <v>12</v>
      </c>
      <c r="P113" s="74"/>
      <c r="Q113" s="67"/>
      <c r="R113" s="16" t="s">
        <v>12</v>
      </c>
      <c r="S113" s="20"/>
      <c r="T113" s="56"/>
      <c r="U113" s="57"/>
    </row>
    <row r="114" spans="1:21" s="21" customFormat="1" ht="18" customHeight="1">
      <c r="A114" s="262">
        <v>112</v>
      </c>
      <c r="B114" s="18" t="s">
        <v>41</v>
      </c>
      <c r="C114" s="80"/>
      <c r="D114" s="16" t="str">
        <f>IF(G97=I97,CONCATENATE("Vainqueur Match ",A97),IF(G97&gt;I97,D97,F97))</f>
        <v>Vainqueur Match 95</v>
      </c>
      <c r="E114" s="16" t="s">
        <v>5</v>
      </c>
      <c r="F114" s="16" t="str">
        <f>IF(G98=I98,CONCATENATE("Vainqueur Match ",A98),IF(G98&gt;I98,D98,F98))</f>
        <v>Vainqueur Match 96</v>
      </c>
      <c r="G114" s="16">
        <f t="shared" si="3"/>
      </c>
      <c r="H114" s="16" t="s">
        <v>12</v>
      </c>
      <c r="I114" s="16">
        <f t="shared" si="4"/>
      </c>
      <c r="J114" s="46">
        <f t="shared" si="8"/>
        <v>0</v>
      </c>
      <c r="K114" s="67"/>
      <c r="L114" s="16" t="s">
        <v>12</v>
      </c>
      <c r="M114" s="74"/>
      <c r="N114" s="67"/>
      <c r="O114" s="16" t="s">
        <v>12</v>
      </c>
      <c r="P114" s="74"/>
      <c r="Q114" s="67"/>
      <c r="R114" s="16" t="s">
        <v>12</v>
      </c>
      <c r="S114" s="20"/>
      <c r="T114" s="56"/>
      <c r="U114" s="57"/>
    </row>
    <row r="115" spans="1:21" s="21" customFormat="1" ht="18" customHeight="1">
      <c r="A115" s="262">
        <v>113</v>
      </c>
      <c r="B115" s="18" t="s">
        <v>42</v>
      </c>
      <c r="C115" s="80"/>
      <c r="D115" s="16" t="str">
        <f>IF(G99=I99,CONCATENATE("Perdant Match ",A99),IF(G99&lt;I99,D99,F99))</f>
        <v>Perdant Match 97</v>
      </c>
      <c r="E115" s="16" t="s">
        <v>5</v>
      </c>
      <c r="F115" s="16" t="str">
        <f>IF(G100=I100,CONCATENATE("Perdant Match ",A100),IF(G100&lt;I100,D100,F100))</f>
        <v>Perdant Match 98</v>
      </c>
      <c r="G115" s="16">
        <f t="shared" si="3"/>
      </c>
      <c r="H115" s="16" t="s">
        <v>12</v>
      </c>
      <c r="I115" s="16">
        <f t="shared" si="4"/>
      </c>
      <c r="J115" s="46">
        <f t="shared" si="8"/>
        <v>0</v>
      </c>
      <c r="K115" s="67"/>
      <c r="L115" s="16" t="s">
        <v>12</v>
      </c>
      <c r="M115" s="74"/>
      <c r="N115" s="67"/>
      <c r="O115" s="16" t="s">
        <v>12</v>
      </c>
      <c r="P115" s="74"/>
      <c r="Q115" s="67"/>
      <c r="R115" s="16" t="s">
        <v>12</v>
      </c>
      <c r="S115" s="20"/>
      <c r="T115" s="56"/>
      <c r="U115" s="57"/>
    </row>
    <row r="116" spans="1:21" s="21" customFormat="1" ht="18" customHeight="1">
      <c r="A116" s="262">
        <v>114</v>
      </c>
      <c r="B116" s="18" t="s">
        <v>43</v>
      </c>
      <c r="C116" s="80"/>
      <c r="D116" s="16" t="str">
        <f>IF(G99=I99,CONCATENATE("Vainqueur Match ",A99),IF(G99&gt;I99,D99,F99))</f>
        <v>Vainqueur Match 97</v>
      </c>
      <c r="E116" s="16" t="s">
        <v>5</v>
      </c>
      <c r="F116" s="16" t="str">
        <f>IF(G100=I100,CONCATENATE("Vainqueur Match ",A100),IF(G100&gt;I100,D100,F100))</f>
        <v>Vainqueur Match 98</v>
      </c>
      <c r="G116" s="16">
        <f t="shared" si="3"/>
      </c>
      <c r="H116" s="16" t="s">
        <v>12</v>
      </c>
      <c r="I116" s="16">
        <f t="shared" si="4"/>
      </c>
      <c r="J116" s="46">
        <f t="shared" si="8"/>
        <v>0</v>
      </c>
      <c r="K116" s="67"/>
      <c r="L116" s="16" t="s">
        <v>12</v>
      </c>
      <c r="M116" s="74"/>
      <c r="N116" s="67"/>
      <c r="O116" s="16" t="s">
        <v>12</v>
      </c>
      <c r="P116" s="74"/>
      <c r="Q116" s="67"/>
      <c r="R116" s="16" t="s">
        <v>12</v>
      </c>
      <c r="S116" s="20"/>
      <c r="T116" s="56"/>
      <c r="U116" s="57"/>
    </row>
    <row r="117" spans="1:21" s="21" customFormat="1" ht="18" customHeight="1">
      <c r="A117" s="262">
        <v>115</v>
      </c>
      <c r="B117" s="18" t="s">
        <v>44</v>
      </c>
      <c r="C117" s="80"/>
      <c r="D117" s="16" t="str">
        <f>IF(G83=I83,CONCATENATE("Perdant Match ",A83),IF(G83&lt;I83,D83,F83))</f>
        <v>Perdant Match 81</v>
      </c>
      <c r="E117" s="16" t="s">
        <v>5</v>
      </c>
      <c r="F117" s="16" t="str">
        <f>IF(G84=I84,CONCATENATE("Perdant Match ",A84),IF(G84&lt;I84,D84,F84))</f>
        <v>Perdant Match 82</v>
      </c>
      <c r="G117" s="16">
        <f t="shared" si="3"/>
      </c>
      <c r="H117" s="16" t="s">
        <v>12</v>
      </c>
      <c r="I117" s="16">
        <f t="shared" si="4"/>
      </c>
      <c r="J117" s="46">
        <f t="shared" si="8"/>
        <v>0</v>
      </c>
      <c r="K117" s="67"/>
      <c r="L117" s="16" t="s">
        <v>12</v>
      </c>
      <c r="M117" s="74"/>
      <c r="N117" s="67"/>
      <c r="O117" s="16" t="s">
        <v>12</v>
      </c>
      <c r="P117" s="74"/>
      <c r="Q117" s="67"/>
      <c r="R117" s="16" t="s">
        <v>12</v>
      </c>
      <c r="S117" s="20"/>
      <c r="T117" s="56"/>
      <c r="U117" s="57"/>
    </row>
    <row r="118" spans="1:21" s="21" customFormat="1" ht="18" customHeight="1">
      <c r="A118" s="262">
        <v>116</v>
      </c>
      <c r="B118" s="18" t="s">
        <v>45</v>
      </c>
      <c r="C118" s="80"/>
      <c r="D118" s="16" t="str">
        <f>IF(G91=I91,CONCATENATE("Perdant Match ",A91),IF(G91&lt;I91,D91,F91))</f>
        <v>Perdant Match 89</v>
      </c>
      <c r="E118" s="16" t="s">
        <v>5</v>
      </c>
      <c r="F118" s="16" t="str">
        <f>IF(G92=I92,CONCATENATE("Perdant Match ",A92),IF(G92&lt;I92,D92,F92))</f>
        <v>Perdant Match 90</v>
      </c>
      <c r="G118" s="16">
        <f t="shared" si="3"/>
      </c>
      <c r="H118" s="16" t="s">
        <v>12</v>
      </c>
      <c r="I118" s="16">
        <f t="shared" si="4"/>
      </c>
      <c r="J118" s="46">
        <f t="shared" si="8"/>
        <v>0</v>
      </c>
      <c r="K118" s="67"/>
      <c r="L118" s="16" t="s">
        <v>12</v>
      </c>
      <c r="M118" s="74"/>
      <c r="N118" s="67"/>
      <c r="O118" s="16" t="s">
        <v>12</v>
      </c>
      <c r="P118" s="74"/>
      <c r="Q118" s="67"/>
      <c r="R118" s="16" t="s">
        <v>12</v>
      </c>
      <c r="S118" s="20"/>
      <c r="T118" s="56"/>
      <c r="U118" s="57"/>
    </row>
    <row r="119" spans="1:21" s="21" customFormat="1" ht="18" customHeight="1">
      <c r="A119" s="262">
        <v>117</v>
      </c>
      <c r="B119" s="18" t="s">
        <v>46</v>
      </c>
      <c r="C119" s="80"/>
      <c r="D119" s="16" t="str">
        <f>IF(G101=I101,CONCATENATE("Perdant Match ",A101),IF(G101&lt;I101,D101,F101))</f>
        <v>Perdant Match 99</v>
      </c>
      <c r="E119" s="16" t="s">
        <v>5</v>
      </c>
      <c r="F119" s="16" t="str">
        <f>IF(G102=I102,CONCATENATE("Perdant Match ",A102),IF(G102&lt;I102,D102,F102))</f>
        <v>Perdant Match 100</v>
      </c>
      <c r="G119" s="16">
        <f t="shared" si="3"/>
      </c>
      <c r="H119" s="16" t="s">
        <v>12</v>
      </c>
      <c r="I119" s="16">
        <f t="shared" si="4"/>
      </c>
      <c r="J119" s="46">
        <f t="shared" si="8"/>
        <v>0</v>
      </c>
      <c r="K119" s="67"/>
      <c r="L119" s="16" t="s">
        <v>12</v>
      </c>
      <c r="M119" s="74"/>
      <c r="N119" s="67"/>
      <c r="O119" s="16" t="s">
        <v>12</v>
      </c>
      <c r="P119" s="74"/>
      <c r="Q119" s="67"/>
      <c r="R119" s="16" t="s">
        <v>12</v>
      </c>
      <c r="S119" s="20"/>
      <c r="T119" s="56"/>
      <c r="U119" s="57"/>
    </row>
    <row r="120" spans="1:21" s="21" customFormat="1" ht="18" customHeight="1" thickBot="1">
      <c r="A120" s="268">
        <v>118</v>
      </c>
      <c r="B120" s="41" t="s">
        <v>47</v>
      </c>
      <c r="C120" s="85"/>
      <c r="D120" s="40" t="str">
        <f>IF(G101=I101,CONCATENATE("Vainqueur Match ",A101),IF(G101&gt;I101,D101,F101))</f>
        <v>Vainqueur Match 99</v>
      </c>
      <c r="E120" s="40" t="s">
        <v>5</v>
      </c>
      <c r="F120" s="40" t="str">
        <f>IF(G102=I102,CONCATENATE("Vainqueur Match ",A102),IF(G102&gt;I102,D102,F102))</f>
        <v>Vainqueur Match 100</v>
      </c>
      <c r="G120" s="40">
        <f t="shared" si="3"/>
      </c>
      <c r="H120" s="40" t="s">
        <v>12</v>
      </c>
      <c r="I120" s="40">
        <f t="shared" si="4"/>
      </c>
      <c r="J120" s="49">
        <f t="shared" si="8"/>
        <v>0</v>
      </c>
      <c r="K120" s="72"/>
      <c r="L120" s="40" t="s">
        <v>12</v>
      </c>
      <c r="M120" s="79"/>
      <c r="N120" s="72"/>
      <c r="O120" s="40" t="s">
        <v>12</v>
      </c>
      <c r="P120" s="79"/>
      <c r="Q120" s="72"/>
      <c r="R120" s="40" t="s">
        <v>12</v>
      </c>
      <c r="S120" s="42"/>
      <c r="T120" s="64"/>
      <c r="U120" s="65"/>
    </row>
    <row r="121" spans="7:10" ht="18" customHeight="1" thickTop="1">
      <c r="G121" s="24"/>
      <c r="H121" s="24"/>
      <c r="I121" s="24"/>
      <c r="J121" s="24"/>
    </row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scale="59" r:id="rId1"/>
  <rowBreaks count="1" manualBreakCount="1">
    <brk id="61" max="20" man="1"/>
  </rowBreaks>
  <ignoredErrors>
    <ignoredError sqref="D110 F110:F113 D114:D115 F114:F115 D112:D113 F13 D14 D8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N329"/>
  <sheetViews>
    <sheetView zoomScalePageLayoutView="0" workbookViewId="0" topLeftCell="A269">
      <selection activeCell="J312" sqref="J312"/>
    </sheetView>
  </sheetViews>
  <sheetFormatPr defaultColWidth="11.421875" defaultRowHeight="12.75"/>
  <cols>
    <col min="1" max="1" width="13.140625" style="130" bestFit="1" customWidth="1"/>
    <col min="2" max="2" width="4.7109375" style="130" customWidth="1"/>
    <col min="3" max="12" width="12.7109375" style="130" bestFit="1" customWidth="1"/>
    <col min="13" max="16384" width="11.421875" style="130" customWidth="1"/>
  </cols>
  <sheetData>
    <row r="2" spans="6:10" ht="12.75" customHeight="1">
      <c r="F2" s="292" t="s">
        <v>113</v>
      </c>
      <c r="G2" s="292"/>
      <c r="H2" s="292"/>
      <c r="I2" s="292"/>
      <c r="J2" s="292"/>
    </row>
    <row r="3" spans="6:10" ht="12.75" customHeight="1">
      <c r="F3" s="292"/>
      <c r="G3" s="292"/>
      <c r="H3" s="292"/>
      <c r="I3" s="292"/>
      <c r="J3" s="292"/>
    </row>
    <row r="4" spans="6:10" ht="12.75">
      <c r="F4" s="292"/>
      <c r="G4" s="292"/>
      <c r="H4" s="292"/>
      <c r="I4" s="292"/>
      <c r="J4" s="292"/>
    </row>
    <row r="9" ht="12.75">
      <c r="N9" s="162"/>
    </row>
    <row r="10" spans="3:14" ht="12.75">
      <c r="C10" s="153" t="str">
        <f>CONCATENATE(Matchs_36!D12)</f>
        <v>Rang 1</v>
      </c>
      <c r="N10" s="146"/>
    </row>
    <row r="11" spans="3:13" ht="12.75">
      <c r="C11" s="133"/>
      <c r="M11" s="134" t="str">
        <f>CONCATENATE(Matchs_36!D25)</f>
        <v>Perdant Match 1</v>
      </c>
    </row>
    <row r="12" spans="1:14" ht="12.75">
      <c r="A12" s="136"/>
      <c r="C12" s="137">
        <v>11</v>
      </c>
      <c r="D12" s="134" t="str">
        <f>CONCATENATE(Matchs_36!D26)</f>
        <v>Vainqueur Match 11</v>
      </c>
      <c r="M12" s="138"/>
      <c r="N12" s="162"/>
    </row>
    <row r="13" spans="1:14" ht="12.75">
      <c r="A13" s="136" t="str">
        <f>CONCATENATE(Matchs_36!D2)</f>
        <v>Rang 33</v>
      </c>
      <c r="C13" s="139"/>
      <c r="D13" s="133"/>
      <c r="L13" s="140" t="str">
        <f>CONCATENATE(Matchs_36!D34)</f>
        <v>Vainqueur Match 24</v>
      </c>
      <c r="M13" s="246">
        <v>24</v>
      </c>
      <c r="N13" s="162"/>
    </row>
    <row r="14" spans="1:14" ht="12.75">
      <c r="A14" s="141" t="s">
        <v>56</v>
      </c>
      <c r="B14" s="142"/>
      <c r="C14" s="154" t="str">
        <f>CONCATENATE(Matchs_36!F12)</f>
        <v>Vainqueur Match 1</v>
      </c>
      <c r="D14" s="139"/>
      <c r="L14" s="144"/>
      <c r="M14" s="145"/>
      <c r="N14" s="146"/>
    </row>
    <row r="15" spans="1:14" ht="12.75">
      <c r="A15" s="147" t="str">
        <f>CONCATENATE(Matchs_36!F2)</f>
        <v>Rang 32</v>
      </c>
      <c r="B15" s="148"/>
      <c r="C15" s="149"/>
      <c r="D15" s="139"/>
      <c r="L15" s="150"/>
      <c r="M15" s="151" t="str">
        <f>CONCATENATE(Matchs_36!F25)</f>
        <v>Perdant Match 14</v>
      </c>
      <c r="N15" s="132"/>
    </row>
    <row r="16" spans="1:14" ht="12.75">
      <c r="A16" s="136"/>
      <c r="C16" s="131"/>
      <c r="D16" s="137">
        <v>25</v>
      </c>
      <c r="E16" s="134" t="str">
        <f>CONCATENATE(Matchs_36!D54)</f>
        <v>Vainqueur Match 25</v>
      </c>
      <c r="L16" s="150"/>
      <c r="M16" s="149"/>
      <c r="N16" s="132"/>
    </row>
    <row r="17" spans="1:14" ht="12.75">
      <c r="A17" s="136"/>
      <c r="C17" s="131"/>
      <c r="D17" s="139"/>
      <c r="E17" s="133"/>
      <c r="K17" s="140" t="str">
        <f>CONCATENATE(Matchs_36!D42)</f>
        <v>Vainqueur Match 33</v>
      </c>
      <c r="L17" s="152">
        <v>33</v>
      </c>
      <c r="M17" s="132"/>
      <c r="N17" s="153"/>
    </row>
    <row r="18" spans="2:14" ht="12.75">
      <c r="B18" s="135"/>
      <c r="C18" s="153" t="str">
        <f>CONCATENATE(Matchs_36!D6)</f>
        <v>Rang 17</v>
      </c>
      <c r="D18" s="139"/>
      <c r="E18" s="139"/>
      <c r="K18" s="144"/>
      <c r="L18" s="150"/>
      <c r="M18" s="132"/>
      <c r="N18" s="146"/>
    </row>
    <row r="19" spans="1:13" ht="12.75">
      <c r="A19" s="136"/>
      <c r="B19" s="135"/>
      <c r="C19" s="133"/>
      <c r="D19" s="139"/>
      <c r="E19" s="139"/>
      <c r="I19" s="134" t="str">
        <f>CONCATENATE(Matchs_36!F71)</f>
        <v>Perdant Match 56</v>
      </c>
      <c r="K19" s="150"/>
      <c r="L19" s="145"/>
      <c r="M19" s="162"/>
    </row>
    <row r="20" spans="1:14" ht="12.75">
      <c r="A20" s="136"/>
      <c r="C20" s="137" t="s">
        <v>61</v>
      </c>
      <c r="D20" s="154" t="str">
        <f>CONCATENATE(Matchs_36!F26)</f>
        <v>Vainqueur Match 5</v>
      </c>
      <c r="E20" s="139"/>
      <c r="I20" s="138"/>
      <c r="K20" s="155"/>
      <c r="L20" s="150"/>
      <c r="M20" s="146"/>
      <c r="N20" s="162"/>
    </row>
    <row r="21" spans="1:14" ht="12.75">
      <c r="A21" s="136"/>
      <c r="C21" s="139"/>
      <c r="D21" s="149"/>
      <c r="E21" s="139"/>
      <c r="I21" s="150"/>
      <c r="J21" s="140" t="str">
        <f>CONCATENATE(Matchs_36!D63)</f>
        <v>Vainqueur Match 41</v>
      </c>
      <c r="K21" s="137">
        <v>41</v>
      </c>
      <c r="L21" s="151" t="str">
        <f>CONCATENATE(Matchs_36!F34)</f>
        <v>Perdant Match 20</v>
      </c>
      <c r="N21" s="162"/>
    </row>
    <row r="22" spans="2:14" ht="12.75">
      <c r="B22" s="135"/>
      <c r="C22" s="143" t="str">
        <f>CONCATENATE(Matchs_36!F6)</f>
        <v>Rang 16</v>
      </c>
      <c r="D22" s="131"/>
      <c r="E22" s="139"/>
      <c r="I22" s="150"/>
      <c r="J22" s="144"/>
      <c r="K22" s="150"/>
      <c r="L22" s="149"/>
      <c r="M22" s="162"/>
      <c r="N22" s="146"/>
    </row>
    <row r="23" spans="1:14" ht="12.75">
      <c r="A23" s="136"/>
      <c r="B23" s="135"/>
      <c r="C23" s="149"/>
      <c r="D23" s="131"/>
      <c r="E23" s="159"/>
      <c r="I23" s="160"/>
      <c r="J23" s="150"/>
      <c r="K23" s="145"/>
      <c r="L23" s="132"/>
      <c r="M23" s="162"/>
      <c r="N23" s="132"/>
    </row>
    <row r="24" spans="1:14" ht="12.75">
      <c r="A24" s="136"/>
      <c r="C24" s="131"/>
      <c r="D24" s="131"/>
      <c r="E24" s="137">
        <v>53</v>
      </c>
      <c r="F24" s="147" t="str">
        <f>CONCATENATE(Matchs_36!D81)</f>
        <v>Vainqueur Match 53</v>
      </c>
      <c r="H24" s="208" t="str">
        <f>CONCATENATE(Matchs_36!D83)</f>
        <v>Vainqueur Match 69</v>
      </c>
      <c r="I24" s="137">
        <v>69</v>
      </c>
      <c r="J24" s="150"/>
      <c r="K24" s="150"/>
      <c r="L24" s="132"/>
      <c r="M24" s="146"/>
      <c r="N24" s="132"/>
    </row>
    <row r="25" spans="1:14" ht="12.75">
      <c r="A25" s="136"/>
      <c r="C25" s="131"/>
      <c r="D25" s="131"/>
      <c r="E25" s="139"/>
      <c r="I25" s="150"/>
      <c r="J25" s="150"/>
      <c r="K25" s="151" t="str">
        <f>CONCATENATE(Matchs_36!F42)</f>
        <v>Perdant Match 28</v>
      </c>
      <c r="L25" s="132"/>
      <c r="M25" s="132"/>
      <c r="N25" s="153"/>
    </row>
    <row r="26" spans="2:14" ht="12.75">
      <c r="B26" s="135"/>
      <c r="C26" s="153" t="str">
        <f>CONCATENATE(Matchs_36!D7)</f>
        <v>Rang 9</v>
      </c>
      <c r="D26" s="131"/>
      <c r="E26" s="139"/>
      <c r="I26" s="145"/>
      <c r="J26" s="150"/>
      <c r="K26" s="149"/>
      <c r="L26" s="132"/>
      <c r="M26" s="132"/>
      <c r="N26" s="146"/>
    </row>
    <row r="27" spans="1:13" ht="12.75">
      <c r="A27" s="136"/>
      <c r="B27" s="135"/>
      <c r="C27" s="133"/>
      <c r="D27" s="131"/>
      <c r="E27" s="139"/>
      <c r="I27" s="150"/>
      <c r="J27" s="150"/>
      <c r="K27" s="132"/>
      <c r="L27" s="132"/>
      <c r="M27" s="162"/>
    </row>
    <row r="28" spans="1:14" ht="12.75">
      <c r="A28" s="136"/>
      <c r="C28" s="137" t="s">
        <v>63</v>
      </c>
      <c r="D28" s="134" t="str">
        <f>CONCATENATE(Matchs_36!D27)</f>
        <v>Vainqueur Match 6</v>
      </c>
      <c r="E28" s="139"/>
      <c r="I28" s="150"/>
      <c r="J28" s="150"/>
      <c r="K28" s="132"/>
      <c r="L28" s="132"/>
      <c r="M28" s="146"/>
      <c r="N28" s="162"/>
    </row>
    <row r="29" spans="1:14" ht="12.75">
      <c r="A29" s="136"/>
      <c r="C29" s="139"/>
      <c r="D29" s="133"/>
      <c r="E29" s="139"/>
      <c r="I29" s="157" t="str">
        <f>CONCATENATE(Matchs_36!D71)</f>
        <v>Vainqueur Match 61</v>
      </c>
      <c r="J29" s="152" t="s">
        <v>71</v>
      </c>
      <c r="K29" s="132"/>
      <c r="L29" s="134" t="str">
        <f>CONCATENATE(Matchs_36!D35)</f>
        <v>Perdant Match 19</v>
      </c>
      <c r="N29" s="162"/>
    </row>
    <row r="30" spans="2:14" ht="12.75">
      <c r="B30" s="135"/>
      <c r="C30" s="143" t="str">
        <f>CONCATENATE(Matchs_36!F7)</f>
        <v>Rang 24</v>
      </c>
      <c r="D30" s="139"/>
      <c r="E30" s="139"/>
      <c r="J30" s="150"/>
      <c r="K30" s="132"/>
      <c r="L30" s="138"/>
      <c r="M30" s="135"/>
      <c r="N30" s="146"/>
    </row>
    <row r="31" spans="1:14" ht="12.75">
      <c r="A31" s="136"/>
      <c r="B31" s="135"/>
      <c r="C31" s="149"/>
      <c r="D31" s="139"/>
      <c r="E31" s="139"/>
      <c r="J31" s="145"/>
      <c r="K31" s="132"/>
      <c r="L31" s="150"/>
      <c r="M31" s="162"/>
      <c r="N31" s="132"/>
    </row>
    <row r="32" spans="1:14" ht="12.75">
      <c r="A32" s="136"/>
      <c r="C32" s="131"/>
      <c r="D32" s="137">
        <v>26</v>
      </c>
      <c r="E32" s="154" t="str">
        <f>CONCATENATE(Matchs_36!F54)</f>
        <v>Vainqueur Match 26</v>
      </c>
      <c r="J32" s="150"/>
      <c r="K32" s="132"/>
      <c r="L32" s="150"/>
      <c r="M32" s="146"/>
      <c r="N32" s="132"/>
    </row>
    <row r="33" spans="1:14" ht="12.75">
      <c r="A33" s="136"/>
      <c r="C33" s="131"/>
      <c r="D33" s="139"/>
      <c r="J33" s="150"/>
      <c r="K33" s="140" t="str">
        <f>CONCATENATE(Matchs_36!D43)</f>
        <v>Vainqueur Match 34</v>
      </c>
      <c r="L33" s="152">
        <v>34</v>
      </c>
      <c r="M33" s="132"/>
      <c r="N33" s="153"/>
    </row>
    <row r="34" spans="2:14" ht="12.75">
      <c r="B34" s="135"/>
      <c r="C34" s="153" t="str">
        <f>CONCATENATE(Matchs_36!D8)</f>
        <v>Rang 25</v>
      </c>
      <c r="D34" s="139"/>
      <c r="J34" s="150"/>
      <c r="K34" s="144"/>
      <c r="L34" s="150"/>
      <c r="M34" s="132"/>
      <c r="N34" s="146"/>
    </row>
    <row r="35" spans="1:13" ht="12.75">
      <c r="A35" s="136"/>
      <c r="B35" s="135"/>
      <c r="C35" s="133"/>
      <c r="D35" s="139"/>
      <c r="J35" s="150"/>
      <c r="K35" s="150"/>
      <c r="L35" s="145"/>
      <c r="M35" s="162"/>
    </row>
    <row r="36" spans="1:14" ht="12.75">
      <c r="A36" s="136"/>
      <c r="C36" s="137" t="s">
        <v>64</v>
      </c>
      <c r="D36" s="154" t="str">
        <f>CONCATENATE(Matchs_36!F27)</f>
        <v>Vainqueur Match 7</v>
      </c>
      <c r="J36" s="150"/>
      <c r="K36" s="160"/>
      <c r="L36" s="150"/>
      <c r="M36" s="146"/>
      <c r="N36" s="162"/>
    </row>
    <row r="37" spans="1:14" ht="12.75">
      <c r="A37" s="136"/>
      <c r="C37" s="139"/>
      <c r="J37" s="157" t="str">
        <f>CONCATENATE(Matchs_36!F63)</f>
        <v>Vainqueur Match 42</v>
      </c>
      <c r="K37" s="137">
        <v>42</v>
      </c>
      <c r="L37" s="151" t="str">
        <f>CONCATENATE(Matchs_36!F35)</f>
        <v>Perdant Match 18</v>
      </c>
      <c r="N37" s="162"/>
    </row>
    <row r="38" spans="2:13" ht="12.75">
      <c r="B38" s="135"/>
      <c r="C38" s="143" t="str">
        <f>CONCATENATE(Matchs_36!F8)</f>
        <v>Rang 8</v>
      </c>
      <c r="K38" s="150"/>
      <c r="M38" s="162"/>
    </row>
    <row r="39" spans="1:13" ht="12.75">
      <c r="A39" s="136"/>
      <c r="B39" s="135"/>
      <c r="K39" s="145"/>
      <c r="M39" s="162"/>
    </row>
    <row r="40" spans="1:11" ht="12.75">
      <c r="A40" s="136"/>
      <c r="K40" s="150"/>
    </row>
    <row r="41" spans="1:11" ht="12.75">
      <c r="A41" s="136"/>
      <c r="K41" s="151" t="str">
        <f>CONCATENATE(Matchs_36!F43)</f>
        <v>Perdant Match 27</v>
      </c>
    </row>
    <row r="42" spans="1:14" ht="12.75">
      <c r="A42" s="136"/>
      <c r="C42" s="146"/>
      <c r="D42" s="131"/>
      <c r="E42" s="131"/>
      <c r="I42" s="132"/>
      <c r="J42" s="132"/>
      <c r="K42" s="162"/>
      <c r="L42" s="132"/>
      <c r="M42" s="162"/>
      <c r="N42" s="132"/>
    </row>
    <row r="43" spans="1:14" ht="12.75" customHeight="1">
      <c r="A43" s="136"/>
      <c r="C43" s="146"/>
      <c r="D43" s="131"/>
      <c r="E43" s="131"/>
      <c r="F43" s="292" t="s">
        <v>114</v>
      </c>
      <c r="G43" s="292"/>
      <c r="H43" s="292"/>
      <c r="I43" s="292"/>
      <c r="J43" s="292"/>
      <c r="K43" s="162"/>
      <c r="L43" s="132"/>
      <c r="M43" s="162"/>
      <c r="N43" s="132"/>
    </row>
    <row r="44" spans="1:14" ht="12.75" customHeight="1">
      <c r="A44" s="136"/>
      <c r="C44" s="146"/>
      <c r="D44" s="131"/>
      <c r="E44" s="131"/>
      <c r="F44" s="292"/>
      <c r="G44" s="292"/>
      <c r="H44" s="292"/>
      <c r="I44" s="292"/>
      <c r="J44" s="292"/>
      <c r="K44" s="162"/>
      <c r="L44" s="132"/>
      <c r="M44" s="162"/>
      <c r="N44" s="132"/>
    </row>
    <row r="45" spans="1:14" ht="12.75">
      <c r="A45" s="136"/>
      <c r="C45" s="146"/>
      <c r="D45" s="131"/>
      <c r="E45" s="131"/>
      <c r="F45" s="292"/>
      <c r="G45" s="292"/>
      <c r="H45" s="292"/>
      <c r="I45" s="292"/>
      <c r="J45" s="292"/>
      <c r="K45" s="162"/>
      <c r="L45" s="132"/>
      <c r="M45" s="162"/>
      <c r="N45" s="132"/>
    </row>
    <row r="46" spans="1:14" ht="12.75">
      <c r="A46" s="136"/>
      <c r="C46" s="146"/>
      <c r="D46" s="131"/>
      <c r="E46" s="131"/>
      <c r="I46" s="132"/>
      <c r="J46" s="132"/>
      <c r="K46" s="162"/>
      <c r="L46" s="132"/>
      <c r="M46" s="162"/>
      <c r="N46" s="132"/>
    </row>
    <row r="47" spans="1:14" ht="12.75">
      <c r="A47" s="136"/>
      <c r="C47" s="146"/>
      <c r="D47" s="131"/>
      <c r="E47" s="131"/>
      <c r="I47" s="132"/>
      <c r="J47" s="132"/>
      <c r="K47" s="146"/>
      <c r="L47" s="132"/>
      <c r="M47" s="162"/>
      <c r="N47" s="132"/>
    </row>
    <row r="48" ht="12.75">
      <c r="A48" s="136"/>
    </row>
    <row r="49" ht="12.75">
      <c r="A49" s="136"/>
    </row>
    <row r="50" spans="1:14" ht="12.75">
      <c r="A50" s="136"/>
      <c r="N50" s="153"/>
    </row>
    <row r="51" spans="2:14" ht="12.75">
      <c r="B51" s="135"/>
      <c r="C51" s="153" t="str">
        <f>CONCATENATE(Matchs_36!D9)</f>
        <v>Rang 5</v>
      </c>
      <c r="N51" s="146"/>
    </row>
    <row r="52" spans="1:13" ht="12.75">
      <c r="A52" s="136"/>
      <c r="B52" s="135"/>
      <c r="C52" s="133"/>
      <c r="M52" s="162"/>
    </row>
    <row r="53" spans="1:14" ht="12.75">
      <c r="A53" s="136"/>
      <c r="C53" s="137" t="s">
        <v>65</v>
      </c>
      <c r="D53" s="134" t="str">
        <f>CONCATENATE(Matchs_36!D28)</f>
        <v>Vainqueur Match 8</v>
      </c>
      <c r="M53" s="146"/>
      <c r="N53" s="162"/>
    </row>
    <row r="54" spans="1:14" ht="12.75">
      <c r="A54" s="136"/>
      <c r="C54" s="139"/>
      <c r="D54" s="133"/>
      <c r="L54" s="134" t="str">
        <f>CONCATENATE(Matchs_36!D36)</f>
        <v>Perdant Match 17</v>
      </c>
      <c r="N54" s="162"/>
    </row>
    <row r="55" spans="2:14" ht="12.75">
      <c r="B55" s="135"/>
      <c r="C55" s="143" t="str">
        <f>CONCATENATE(Matchs_36!F9)</f>
        <v>Rang 28</v>
      </c>
      <c r="D55" s="139"/>
      <c r="L55" s="138"/>
      <c r="M55" s="162"/>
      <c r="N55" s="146"/>
    </row>
    <row r="56" spans="1:14" ht="12.75">
      <c r="A56" s="136"/>
      <c r="B56" s="135"/>
      <c r="C56" s="149"/>
      <c r="D56" s="139"/>
      <c r="L56" s="150"/>
      <c r="M56" s="162"/>
      <c r="N56" s="132"/>
    </row>
    <row r="57" spans="1:14" ht="12.75">
      <c r="A57" s="136"/>
      <c r="C57" s="131"/>
      <c r="D57" s="137">
        <v>27</v>
      </c>
      <c r="E57" s="134" t="str">
        <f>CONCATENATE(Matchs_36!D55)</f>
        <v>Vainqueur Match 27</v>
      </c>
      <c r="L57" s="150"/>
      <c r="M57" s="146"/>
      <c r="N57" s="132"/>
    </row>
    <row r="58" spans="1:14" ht="12.75">
      <c r="A58" s="136"/>
      <c r="C58" s="131"/>
      <c r="D58" s="139"/>
      <c r="E58" s="133"/>
      <c r="K58" s="140" t="str">
        <f>CONCATENATE(Matchs_36!D44)</f>
        <v>Vainqueur Match 35</v>
      </c>
      <c r="L58" s="152">
        <v>35</v>
      </c>
      <c r="M58" s="132"/>
      <c r="N58" s="153"/>
    </row>
    <row r="59" spans="2:14" ht="12.75">
      <c r="B59" s="135"/>
      <c r="C59" s="153" t="str">
        <f>CONCATENATE(Matchs_36!D10)</f>
        <v>Rang 21</v>
      </c>
      <c r="D59" s="139"/>
      <c r="E59" s="139"/>
      <c r="K59" s="144"/>
      <c r="L59" s="150"/>
      <c r="M59" s="132"/>
      <c r="N59" s="146"/>
    </row>
    <row r="60" spans="1:13" ht="12.75">
      <c r="A60" s="136"/>
      <c r="B60" s="135"/>
      <c r="C60" s="133"/>
      <c r="D60" s="139"/>
      <c r="E60" s="139"/>
      <c r="I60" s="134" t="str">
        <f>CONCATENATE(Matchs_36!F72)</f>
        <v>Perdant Match 55</v>
      </c>
      <c r="K60" s="150"/>
      <c r="L60" s="145"/>
      <c r="M60" s="162"/>
    </row>
    <row r="61" spans="1:14" ht="12.75">
      <c r="A61" s="136"/>
      <c r="C61" s="137" t="s">
        <v>67</v>
      </c>
      <c r="D61" s="154" t="str">
        <f>CONCATENATE(Matchs_36!F28)</f>
        <v>Vainqueur Match 9</v>
      </c>
      <c r="E61" s="139"/>
      <c r="I61" s="138"/>
      <c r="K61" s="155"/>
      <c r="L61" s="150"/>
      <c r="M61" s="146"/>
      <c r="N61" s="162"/>
    </row>
    <row r="62" spans="1:14" ht="12.75">
      <c r="A62" s="136"/>
      <c r="C62" s="139"/>
      <c r="D62" s="149"/>
      <c r="E62" s="139"/>
      <c r="I62" s="150"/>
      <c r="J62" s="140" t="str">
        <f>CONCATENATE(Matchs_36!D64)</f>
        <v>Vainqueur Match 43</v>
      </c>
      <c r="K62" s="137">
        <v>43</v>
      </c>
      <c r="L62" s="151" t="str">
        <f>CONCATENATE(Matchs_36!F36)</f>
        <v>Perdant Match 16</v>
      </c>
      <c r="N62" s="162"/>
    </row>
    <row r="63" spans="2:14" ht="12.75">
      <c r="B63" s="135"/>
      <c r="C63" s="143" t="str">
        <f>CONCATENATE(Matchs_36!F10)</f>
        <v>Rang 12</v>
      </c>
      <c r="D63" s="131"/>
      <c r="E63" s="139"/>
      <c r="I63" s="150"/>
      <c r="J63" s="144"/>
      <c r="K63" s="150"/>
      <c r="L63" s="149"/>
      <c r="M63" s="162"/>
      <c r="N63" s="146"/>
    </row>
    <row r="64" spans="1:14" ht="12.75">
      <c r="A64" s="136"/>
      <c r="B64" s="135"/>
      <c r="C64" s="149"/>
      <c r="D64" s="131"/>
      <c r="E64" s="159"/>
      <c r="I64" s="160"/>
      <c r="J64" s="150"/>
      <c r="K64" s="145"/>
      <c r="L64" s="132"/>
      <c r="M64" s="162"/>
      <c r="N64" s="132"/>
    </row>
    <row r="65" spans="1:14" ht="12.75">
      <c r="A65" s="136"/>
      <c r="C65" s="131"/>
      <c r="D65" s="131"/>
      <c r="E65" s="137">
        <v>54</v>
      </c>
      <c r="F65" s="147" t="str">
        <f>CONCATENATE(Matchs_36!F81)</f>
        <v>Vainqueur Match 54</v>
      </c>
      <c r="H65" s="208" t="str">
        <f>CONCATENATE(Matchs_36!F83)</f>
        <v>Vainqueur Match 70</v>
      </c>
      <c r="I65" s="137">
        <v>70</v>
      </c>
      <c r="J65" s="150"/>
      <c r="K65" s="150"/>
      <c r="L65" s="132"/>
      <c r="M65" s="146"/>
      <c r="N65" s="132"/>
    </row>
    <row r="66" spans="1:14" ht="12.75">
      <c r="A66" s="136"/>
      <c r="C66" s="131"/>
      <c r="D66" s="131"/>
      <c r="E66" s="139"/>
      <c r="I66" s="150"/>
      <c r="J66" s="150"/>
      <c r="K66" s="151" t="str">
        <f>CONCATENATE(Matchs_36!F44)</f>
        <v>Perdant Match 26</v>
      </c>
      <c r="L66" s="132"/>
      <c r="M66" s="132"/>
      <c r="N66" s="153"/>
    </row>
    <row r="67" spans="2:14" ht="12.75">
      <c r="B67" s="135"/>
      <c r="C67" s="153" t="str">
        <f>CONCATENATE(Matchs_36!D11)</f>
        <v>Rang 13</v>
      </c>
      <c r="D67" s="131"/>
      <c r="E67" s="139"/>
      <c r="I67" s="145"/>
      <c r="J67" s="150"/>
      <c r="K67" s="149"/>
      <c r="L67" s="132"/>
      <c r="M67" s="132"/>
      <c r="N67" s="146"/>
    </row>
    <row r="68" spans="1:13" ht="12.75">
      <c r="A68" s="136"/>
      <c r="B68" s="135"/>
      <c r="C68" s="133"/>
      <c r="D68" s="131"/>
      <c r="E68" s="139"/>
      <c r="I68" s="150"/>
      <c r="J68" s="150"/>
      <c r="K68" s="132"/>
      <c r="L68" s="132"/>
      <c r="M68" s="162"/>
    </row>
    <row r="69" spans="1:14" ht="12.75">
      <c r="A69" s="136"/>
      <c r="C69" s="137" t="s">
        <v>69</v>
      </c>
      <c r="D69" s="134" t="str">
        <f>CONCATENATE(Matchs_36!D29)</f>
        <v>Vainqueur Match 10</v>
      </c>
      <c r="E69" s="139"/>
      <c r="I69" s="150"/>
      <c r="J69" s="150"/>
      <c r="K69" s="132"/>
      <c r="L69" s="132"/>
      <c r="M69" s="146"/>
      <c r="N69" s="162"/>
    </row>
    <row r="70" spans="1:14" ht="12.75">
      <c r="A70" s="136"/>
      <c r="C70" s="139"/>
      <c r="D70" s="133"/>
      <c r="E70" s="139"/>
      <c r="I70" s="157" t="str">
        <f>CONCATENATE(Matchs_36!D72)</f>
        <v>Vainqueur Match 62</v>
      </c>
      <c r="J70" s="152" t="s">
        <v>72</v>
      </c>
      <c r="K70" s="132"/>
      <c r="L70" s="134" t="str">
        <f>CONCATENATE(Matchs_36!D37)</f>
        <v>Perdant Match 15</v>
      </c>
      <c r="N70" s="162"/>
    </row>
    <row r="71" spans="2:14" ht="12.75">
      <c r="B71" s="135"/>
      <c r="C71" s="143" t="str">
        <f>CONCATENATE(Matchs_36!F11)</f>
        <v>Rang 20</v>
      </c>
      <c r="D71" s="139"/>
      <c r="E71" s="139"/>
      <c r="J71" s="150"/>
      <c r="K71" s="132"/>
      <c r="L71" s="138"/>
      <c r="M71" s="135"/>
      <c r="N71" s="146"/>
    </row>
    <row r="72" spans="1:14" ht="12.75">
      <c r="A72" s="136"/>
      <c r="B72" s="135"/>
      <c r="C72" s="149"/>
      <c r="D72" s="139"/>
      <c r="E72" s="139"/>
      <c r="J72" s="145"/>
      <c r="K72" s="132"/>
      <c r="L72" s="150"/>
      <c r="M72" s="162"/>
      <c r="N72" s="132"/>
    </row>
    <row r="73" spans="1:14" ht="12.75">
      <c r="A73" s="136"/>
      <c r="C73" s="131"/>
      <c r="D73" s="137">
        <v>28</v>
      </c>
      <c r="E73" s="154" t="str">
        <f>CONCATENATE(Matchs_36!F55)</f>
        <v>Vainqueur Match 28</v>
      </c>
      <c r="J73" s="150"/>
      <c r="K73" s="132"/>
      <c r="L73" s="150"/>
      <c r="M73" s="146"/>
      <c r="N73" s="132"/>
    </row>
    <row r="74" spans="1:14" ht="12.75">
      <c r="A74" s="136" t="str">
        <f>CONCATENATE(Matchs_36!D3)</f>
        <v>Rang 29</v>
      </c>
      <c r="C74" s="131"/>
      <c r="D74" s="139"/>
      <c r="J74" s="150"/>
      <c r="K74" s="140" t="str">
        <f>CONCATENATE(Matchs_36!D45)</f>
        <v>Vainqueur Match 36</v>
      </c>
      <c r="L74" s="152">
        <v>36</v>
      </c>
      <c r="M74" s="132"/>
      <c r="N74" s="153"/>
    </row>
    <row r="75" spans="1:14" ht="12.75">
      <c r="A75" s="141" t="s">
        <v>57</v>
      </c>
      <c r="B75" s="142"/>
      <c r="C75" s="153" t="str">
        <f>CONCATENATE(Matchs_36!D13)</f>
        <v>Vainqueur Match 2</v>
      </c>
      <c r="D75" s="139"/>
      <c r="J75" s="150"/>
      <c r="K75" s="144"/>
      <c r="L75" s="150"/>
      <c r="M75" s="132"/>
      <c r="N75" s="146"/>
    </row>
    <row r="76" spans="1:14" ht="12.75">
      <c r="A76" s="147" t="str">
        <f>CONCATENATE(Matchs_36!F3)</f>
        <v>Rang 36</v>
      </c>
      <c r="B76" s="148"/>
      <c r="C76" s="133"/>
      <c r="D76" s="139"/>
      <c r="J76" s="150"/>
      <c r="K76" s="150"/>
      <c r="L76" s="145"/>
      <c r="M76" s="134" t="str">
        <f>CONCATENATE(Matchs_36!D24)</f>
        <v>Perdant Match 2</v>
      </c>
      <c r="N76" s="135"/>
    </row>
    <row r="77" spans="1:14" ht="12.75">
      <c r="A77" s="136"/>
      <c r="C77" s="137">
        <v>12</v>
      </c>
      <c r="D77" s="154" t="str">
        <f>CONCATENATE(Matchs_36!F29)</f>
        <v>Vainqueur Match 12</v>
      </c>
      <c r="J77" s="150"/>
      <c r="K77" s="160"/>
      <c r="L77" s="150"/>
      <c r="M77" s="138"/>
      <c r="N77" s="162"/>
    </row>
    <row r="78" spans="1:14" ht="12.75">
      <c r="A78" s="136"/>
      <c r="C78" s="139"/>
      <c r="J78" s="157" t="str">
        <f>CONCATENATE(Matchs_36!F64)</f>
        <v>Vainqueur Match 44</v>
      </c>
      <c r="K78" s="137">
        <v>44</v>
      </c>
      <c r="L78" s="157" t="str">
        <f>CONCATENATE(Matchs_36!F37)</f>
        <v>Vainqueur Match 23</v>
      </c>
      <c r="M78" s="246">
        <v>23</v>
      </c>
      <c r="N78" s="162"/>
    </row>
    <row r="79" spans="1:13" ht="12.75">
      <c r="A79" s="135"/>
      <c r="B79" s="135"/>
      <c r="C79" s="143" t="str">
        <f>CONCATENATE(Matchs_36!F13)</f>
        <v>Rang 4</v>
      </c>
      <c r="K79" s="150"/>
      <c r="M79" s="145"/>
    </row>
    <row r="80" spans="1:13" ht="12.75">
      <c r="A80" s="136"/>
      <c r="B80" s="135"/>
      <c r="K80" s="145"/>
      <c r="M80" s="151" t="str">
        <f>CONCATENATE(Matchs_36!F24)</f>
        <v>Perdant Match 13</v>
      </c>
    </row>
    <row r="81" spans="1:11" ht="12.75">
      <c r="A81" s="136"/>
      <c r="K81" s="150"/>
    </row>
    <row r="82" spans="1:11" ht="12.75">
      <c r="A82" s="136"/>
      <c r="K82" s="151" t="str">
        <f>CONCATENATE(Matchs_36!F45)</f>
        <v>Perdant Match 25</v>
      </c>
    </row>
    <row r="84" spans="6:10" ht="12.75" customHeight="1">
      <c r="F84" s="292" t="s">
        <v>115</v>
      </c>
      <c r="G84" s="292"/>
      <c r="H84" s="292"/>
      <c r="I84" s="292"/>
      <c r="J84" s="292"/>
    </row>
    <row r="85" spans="6:10" ht="12.75" customHeight="1">
      <c r="F85" s="292"/>
      <c r="G85" s="292"/>
      <c r="H85" s="292"/>
      <c r="I85" s="292"/>
      <c r="J85" s="292"/>
    </row>
    <row r="86" spans="6:10" ht="12.75">
      <c r="F86" s="292"/>
      <c r="G86" s="292"/>
      <c r="H86" s="292"/>
      <c r="I86" s="292"/>
      <c r="J86" s="292"/>
    </row>
    <row r="91" spans="1:14" ht="12.75">
      <c r="A91" s="136"/>
      <c r="N91" s="153"/>
    </row>
    <row r="92" spans="1:14" ht="12.75">
      <c r="A92" s="135"/>
      <c r="B92" s="135"/>
      <c r="C92" s="153" t="str">
        <f>CONCATENATE(Matchs_36!D14)</f>
        <v>Rang 3</v>
      </c>
      <c r="N92" s="146"/>
    </row>
    <row r="93" spans="1:14" ht="12.75">
      <c r="A93" s="136"/>
      <c r="B93" s="135"/>
      <c r="C93" s="133"/>
      <c r="M93" s="134" t="str">
        <f>CONCATENATE(Matchs_36!D23)</f>
        <v>Perdant Match 3</v>
      </c>
      <c r="N93" s="135"/>
    </row>
    <row r="94" spans="1:14" ht="12.75">
      <c r="A94" s="136"/>
      <c r="C94" s="137">
        <v>13</v>
      </c>
      <c r="D94" s="134" t="str">
        <f>CONCATENATE(Matchs_36!D30)</f>
        <v>Vainqueur Match 13</v>
      </c>
      <c r="M94" s="138"/>
      <c r="N94" s="162"/>
    </row>
    <row r="95" spans="1:14" ht="12.75">
      <c r="A95" s="136" t="str">
        <f>CONCATENATE(Matchs_36!D4)</f>
        <v>Rang 35</v>
      </c>
      <c r="C95" s="139"/>
      <c r="D95" s="133"/>
      <c r="L95" s="140" t="str">
        <f>CONCATENATE(Matchs_36!D38)</f>
        <v>Vainqueur Match 22</v>
      </c>
      <c r="M95" s="246">
        <v>22</v>
      </c>
      <c r="N95" s="162"/>
    </row>
    <row r="96" spans="1:14" ht="12.75">
      <c r="A96" s="141" t="s">
        <v>58</v>
      </c>
      <c r="B96" s="142"/>
      <c r="C96" s="143" t="str">
        <f>CONCATENATE(Matchs_36!F14)</f>
        <v>Vainqueur Match 3</v>
      </c>
      <c r="D96" s="139"/>
      <c r="L96" s="144"/>
      <c r="M96" s="145"/>
      <c r="N96" s="146"/>
    </row>
    <row r="97" spans="1:14" ht="12.75">
      <c r="A97" s="147" t="str">
        <f>CONCATENATE(Matchs_36!F4)</f>
        <v>Rang 30</v>
      </c>
      <c r="B97" s="148"/>
      <c r="C97" s="149"/>
      <c r="D97" s="139"/>
      <c r="L97" s="150"/>
      <c r="M97" s="151" t="str">
        <f>CONCATENATE(Matchs_36!F23)</f>
        <v>Perdant Match 12</v>
      </c>
      <c r="N97" s="132"/>
    </row>
    <row r="98" spans="1:14" ht="12.75">
      <c r="A98" s="136"/>
      <c r="C98" s="131"/>
      <c r="D98" s="137">
        <v>29</v>
      </c>
      <c r="E98" s="134" t="str">
        <f>CONCATENATE(Matchs_36!D56)</f>
        <v>Vainqueur Match 29</v>
      </c>
      <c r="L98" s="150"/>
      <c r="M98" s="149"/>
      <c r="N98" s="132"/>
    </row>
    <row r="99" spans="1:14" ht="12.75">
      <c r="A99" s="136"/>
      <c r="C99" s="131"/>
      <c r="D99" s="139"/>
      <c r="E99" s="133"/>
      <c r="K99" s="140" t="str">
        <f>CONCATENATE(Matchs_36!D46)</f>
        <v>Vainqueur Match 37</v>
      </c>
      <c r="L99" s="152">
        <v>37</v>
      </c>
      <c r="M99" s="132"/>
      <c r="N99" s="153"/>
    </row>
    <row r="100" spans="2:14" ht="12.75">
      <c r="B100" s="135"/>
      <c r="C100" s="153" t="str">
        <f>CONCATENATE(Matchs_36!D16)</f>
        <v>Rang 19</v>
      </c>
      <c r="D100" s="139"/>
      <c r="E100" s="139"/>
      <c r="K100" s="144"/>
      <c r="L100" s="150"/>
      <c r="M100" s="132"/>
      <c r="N100" s="146"/>
    </row>
    <row r="101" spans="1:13" ht="12.75">
      <c r="A101" s="136"/>
      <c r="B101" s="135"/>
      <c r="C101" s="133"/>
      <c r="D101" s="139"/>
      <c r="E101" s="139"/>
      <c r="I101" s="134" t="str">
        <f>CONCATENATE(Matchs_36!F73)</f>
        <v>Perdant Match 54</v>
      </c>
      <c r="K101" s="150"/>
      <c r="L101" s="145"/>
      <c r="M101" s="162"/>
    </row>
    <row r="102" spans="1:14" ht="12.75">
      <c r="A102" s="136"/>
      <c r="C102" s="137">
        <v>15</v>
      </c>
      <c r="D102" s="154" t="str">
        <f>CONCATENATE(Matchs_36!F30)</f>
        <v>Vainqueur Match 15</v>
      </c>
      <c r="E102" s="139"/>
      <c r="I102" s="138"/>
      <c r="K102" s="155"/>
      <c r="L102" s="150"/>
      <c r="M102" s="146"/>
      <c r="N102" s="162"/>
    </row>
    <row r="103" spans="1:14" ht="12.75">
      <c r="A103" s="136"/>
      <c r="C103" s="139"/>
      <c r="D103" s="149"/>
      <c r="E103" s="139"/>
      <c r="I103" s="150"/>
      <c r="J103" s="140" t="str">
        <f>CONCATENATE(Matchs_36!D65)</f>
        <v>Vainqueur Match 45</v>
      </c>
      <c r="K103" s="137">
        <v>45</v>
      </c>
      <c r="L103" s="151" t="str">
        <f>CONCATENATE(Matchs_36!F38)</f>
        <v>Perdant Match 10</v>
      </c>
      <c r="N103" s="162"/>
    </row>
    <row r="104" spans="2:14" ht="12.75">
      <c r="B104" s="135"/>
      <c r="C104" s="143" t="str">
        <f>CONCATENATE(Matchs_36!F16)</f>
        <v>Rang 14</v>
      </c>
      <c r="D104" s="131"/>
      <c r="E104" s="139"/>
      <c r="I104" s="150"/>
      <c r="J104" s="144"/>
      <c r="K104" s="150"/>
      <c r="L104" s="149"/>
      <c r="M104" s="162"/>
      <c r="N104" s="146"/>
    </row>
    <row r="105" spans="1:14" ht="12.75">
      <c r="A105" s="136"/>
      <c r="B105" s="135"/>
      <c r="C105" s="149"/>
      <c r="D105" s="131"/>
      <c r="E105" s="159"/>
      <c r="I105" s="160"/>
      <c r="J105" s="150"/>
      <c r="K105" s="145"/>
      <c r="L105" s="132"/>
      <c r="M105" s="162"/>
      <c r="N105" s="132"/>
    </row>
    <row r="106" spans="1:14" ht="12.75">
      <c r="A106" s="136"/>
      <c r="C106" s="131"/>
      <c r="D106" s="131"/>
      <c r="E106" s="137">
        <v>55</v>
      </c>
      <c r="F106" s="147" t="str">
        <f>CONCATENATE(Matchs_36!D82)</f>
        <v>Vainqueur Match 55</v>
      </c>
      <c r="H106" s="208" t="str">
        <f>CONCATENATE(Matchs_36!D84)</f>
        <v>Vainqueur Match 71</v>
      </c>
      <c r="I106" s="137">
        <v>71</v>
      </c>
      <c r="J106" s="150"/>
      <c r="K106" s="150"/>
      <c r="L106" s="132"/>
      <c r="M106" s="146"/>
      <c r="N106" s="132"/>
    </row>
    <row r="107" spans="1:14" ht="12.75">
      <c r="A107" s="136"/>
      <c r="C107" s="131"/>
      <c r="D107" s="131"/>
      <c r="E107" s="139"/>
      <c r="I107" s="150"/>
      <c r="J107" s="150"/>
      <c r="K107" s="151" t="str">
        <f>CONCATENATE(Matchs_36!F46)</f>
        <v>Perdant Match 32</v>
      </c>
      <c r="L107" s="132"/>
      <c r="M107" s="132"/>
      <c r="N107" s="153"/>
    </row>
    <row r="108" spans="2:14" ht="12.75">
      <c r="B108" s="135"/>
      <c r="C108" s="153" t="str">
        <f>CONCATENATE(Matchs_36!D17)</f>
        <v>Rang 11</v>
      </c>
      <c r="D108" s="131"/>
      <c r="E108" s="139"/>
      <c r="I108" s="145"/>
      <c r="J108" s="150"/>
      <c r="K108" s="149"/>
      <c r="L108" s="132"/>
      <c r="M108" s="132"/>
      <c r="N108" s="146"/>
    </row>
    <row r="109" spans="1:13" ht="12.75">
      <c r="A109" s="136"/>
      <c r="B109" s="135"/>
      <c r="C109" s="133"/>
      <c r="D109" s="131"/>
      <c r="E109" s="139"/>
      <c r="I109" s="150"/>
      <c r="J109" s="150"/>
      <c r="K109" s="132"/>
      <c r="L109" s="132"/>
      <c r="M109" s="162"/>
    </row>
    <row r="110" spans="1:14" ht="12.75">
      <c r="A110" s="136"/>
      <c r="C110" s="137">
        <v>16</v>
      </c>
      <c r="D110" s="134" t="str">
        <f>CONCATENATE(Matchs_36!D31)</f>
        <v>Vainqueur Match 16</v>
      </c>
      <c r="E110" s="139"/>
      <c r="I110" s="150"/>
      <c r="J110" s="150"/>
      <c r="K110" s="132"/>
      <c r="L110" s="132"/>
      <c r="M110" s="146"/>
      <c r="N110" s="162"/>
    </row>
    <row r="111" spans="1:14" ht="12.75">
      <c r="A111" s="136"/>
      <c r="C111" s="139"/>
      <c r="D111" s="133"/>
      <c r="E111" s="139"/>
      <c r="I111" s="157" t="str">
        <f>CONCATENATE(Matchs_36!D73)</f>
        <v>Vainqueur Match 63</v>
      </c>
      <c r="J111" s="152" t="s">
        <v>59</v>
      </c>
      <c r="K111" s="132"/>
      <c r="L111" s="134" t="str">
        <f>CONCATENATE(Matchs_36!D39)</f>
        <v>Perdant Match 9</v>
      </c>
      <c r="N111" s="162"/>
    </row>
    <row r="112" spans="2:14" ht="12.75">
      <c r="B112" s="135"/>
      <c r="C112" s="143" t="str">
        <f>CONCATENATE(Matchs_36!F17)</f>
        <v>Rang 22</v>
      </c>
      <c r="D112" s="139"/>
      <c r="E112" s="139"/>
      <c r="J112" s="150"/>
      <c r="K112" s="132"/>
      <c r="L112" s="138"/>
      <c r="M112" s="135"/>
      <c r="N112" s="146"/>
    </row>
    <row r="113" spans="1:14" ht="12.75">
      <c r="A113" s="136"/>
      <c r="B113" s="135"/>
      <c r="C113" s="149"/>
      <c r="D113" s="139"/>
      <c r="E113" s="139"/>
      <c r="J113" s="145"/>
      <c r="K113" s="132"/>
      <c r="L113" s="150"/>
      <c r="M113" s="162"/>
      <c r="N113" s="132"/>
    </row>
    <row r="114" spans="1:14" ht="12.75">
      <c r="A114" s="136"/>
      <c r="C114" s="131"/>
      <c r="D114" s="137">
        <v>30</v>
      </c>
      <c r="E114" s="154" t="str">
        <f>CONCATENATE(Matchs_36!F56)</f>
        <v>Vainqueur Match 30</v>
      </c>
      <c r="J114" s="150"/>
      <c r="K114" s="132"/>
      <c r="L114" s="150"/>
      <c r="M114" s="146"/>
      <c r="N114" s="132"/>
    </row>
    <row r="115" spans="1:14" ht="12.75">
      <c r="A115" s="136"/>
      <c r="C115" s="131"/>
      <c r="D115" s="139"/>
      <c r="J115" s="150"/>
      <c r="K115" s="140" t="str">
        <f>CONCATENATE(Matchs_36!D47)</f>
        <v>Vainqueur Match 38</v>
      </c>
      <c r="L115" s="152">
        <v>38</v>
      </c>
      <c r="M115" s="132"/>
      <c r="N115" s="153"/>
    </row>
    <row r="116" spans="2:14" ht="12.75">
      <c r="B116" s="135"/>
      <c r="C116" s="153" t="str">
        <f>CONCATENATE(Matchs_36!D18)</f>
        <v>Rang 27</v>
      </c>
      <c r="D116" s="139"/>
      <c r="J116" s="150"/>
      <c r="K116" s="144"/>
      <c r="L116" s="150"/>
      <c r="M116" s="132"/>
      <c r="N116" s="146"/>
    </row>
    <row r="117" spans="1:13" ht="12.75">
      <c r="A117" s="136"/>
      <c r="B117" s="135"/>
      <c r="C117" s="133"/>
      <c r="D117" s="139"/>
      <c r="J117" s="150"/>
      <c r="K117" s="150"/>
      <c r="L117" s="145"/>
      <c r="M117" s="162"/>
    </row>
    <row r="118" spans="1:14" ht="12.75">
      <c r="A118" s="136"/>
      <c r="C118" s="137">
        <v>17</v>
      </c>
      <c r="D118" s="154" t="str">
        <f>CONCATENATE(Matchs_36!F31)</f>
        <v>Vainqueur Match 17</v>
      </c>
      <c r="J118" s="150"/>
      <c r="K118" s="160"/>
      <c r="L118" s="150"/>
      <c r="M118" s="146"/>
      <c r="N118" s="162"/>
    </row>
    <row r="119" spans="1:14" ht="12.75">
      <c r="A119" s="136"/>
      <c r="C119" s="139"/>
      <c r="J119" s="157" t="str">
        <f>CONCATENATE(Matchs_36!F65)</f>
        <v>Vainqueur Match 46</v>
      </c>
      <c r="K119" s="137">
        <v>46</v>
      </c>
      <c r="L119" s="151" t="str">
        <f>CONCATENATE(Matchs_36!F39)</f>
        <v>Perdant Match 8</v>
      </c>
      <c r="N119" s="162"/>
    </row>
    <row r="120" spans="2:13" ht="12.75">
      <c r="B120" s="135"/>
      <c r="C120" s="143" t="str">
        <f>CONCATENATE(Matchs_36!F18)</f>
        <v>Rang 6</v>
      </c>
      <c r="K120" s="150"/>
      <c r="M120" s="162"/>
    </row>
    <row r="121" spans="1:13" ht="12.75">
      <c r="A121" s="136"/>
      <c r="B121" s="135"/>
      <c r="K121" s="145"/>
      <c r="M121" s="162"/>
    </row>
    <row r="122" spans="1:11" ht="12.75">
      <c r="A122" s="136"/>
      <c r="K122" s="150"/>
    </row>
    <row r="123" spans="1:11" ht="12.75">
      <c r="A123" s="136"/>
      <c r="K123" s="151" t="str">
        <f>CONCATENATE(Matchs_36!F47)</f>
        <v>Perdant Match 31</v>
      </c>
    </row>
    <row r="124" spans="1:14" ht="12.75">
      <c r="A124" s="136"/>
      <c r="C124" s="146"/>
      <c r="D124" s="131"/>
      <c r="E124" s="131"/>
      <c r="I124" s="132"/>
      <c r="J124" s="132"/>
      <c r="K124" s="162"/>
      <c r="L124" s="132"/>
      <c r="M124" s="162"/>
      <c r="N124" s="132"/>
    </row>
    <row r="125" spans="1:14" ht="12.75" customHeight="1">
      <c r="A125" s="136"/>
      <c r="C125" s="146"/>
      <c r="D125" s="131"/>
      <c r="E125" s="131"/>
      <c r="F125" s="292" t="s">
        <v>116</v>
      </c>
      <c r="G125" s="292"/>
      <c r="H125" s="292"/>
      <c r="I125" s="292"/>
      <c r="J125" s="292"/>
      <c r="K125" s="162"/>
      <c r="L125" s="132"/>
      <c r="M125" s="162"/>
      <c r="N125" s="132"/>
    </row>
    <row r="126" spans="1:14" ht="12.75" customHeight="1">
      <c r="A126" s="136"/>
      <c r="C126" s="146"/>
      <c r="D126" s="131"/>
      <c r="E126" s="131"/>
      <c r="F126" s="292"/>
      <c r="G126" s="292"/>
      <c r="H126" s="292"/>
      <c r="I126" s="292"/>
      <c r="J126" s="292"/>
      <c r="K126" s="162"/>
      <c r="L126" s="132"/>
      <c r="M126" s="162"/>
      <c r="N126" s="132"/>
    </row>
    <row r="127" spans="1:14" ht="12.75">
      <c r="A127" s="136"/>
      <c r="C127" s="146"/>
      <c r="D127" s="131"/>
      <c r="E127" s="131"/>
      <c r="F127" s="292"/>
      <c r="G127" s="292"/>
      <c r="H127" s="292"/>
      <c r="I127" s="292"/>
      <c r="J127" s="292"/>
      <c r="K127" s="162"/>
      <c r="L127" s="132"/>
      <c r="M127" s="162"/>
      <c r="N127" s="132"/>
    </row>
    <row r="128" spans="1:14" ht="12.75">
      <c r="A128" s="136"/>
      <c r="C128" s="146"/>
      <c r="D128" s="131"/>
      <c r="E128" s="131"/>
      <c r="I128" s="132"/>
      <c r="J128" s="132"/>
      <c r="K128" s="162"/>
      <c r="L128" s="132"/>
      <c r="M128" s="162"/>
      <c r="N128" s="132"/>
    </row>
    <row r="129" ht="12.75">
      <c r="A129" s="136"/>
    </row>
    <row r="130" ht="12.75">
      <c r="A130" s="136"/>
    </row>
    <row r="131" ht="12.75">
      <c r="A131" s="136"/>
    </row>
    <row r="132" spans="1:14" ht="12.75">
      <c r="A132" s="136"/>
      <c r="N132" s="153"/>
    </row>
    <row r="133" spans="2:14" ht="12.75">
      <c r="B133" s="135"/>
      <c r="C133" s="153" t="str">
        <f>CONCATENATE(Matchs_36!D19)</f>
        <v>Rang 7</v>
      </c>
      <c r="N133" s="146"/>
    </row>
    <row r="134" spans="1:13" ht="12.75">
      <c r="A134" s="136"/>
      <c r="B134" s="135"/>
      <c r="C134" s="133"/>
      <c r="M134" s="162"/>
    </row>
    <row r="135" spans="1:14" ht="12.75">
      <c r="A135" s="136"/>
      <c r="C135" s="137">
        <v>18</v>
      </c>
      <c r="D135" s="134" t="str">
        <f>CONCATENATE(Matchs_36!D32)</f>
        <v>Vainqueur Match 18</v>
      </c>
      <c r="M135" s="146"/>
      <c r="N135" s="162"/>
    </row>
    <row r="136" spans="1:14" ht="12.75">
      <c r="A136" s="136"/>
      <c r="C136" s="139"/>
      <c r="D136" s="133"/>
      <c r="L136" s="134" t="str">
        <f>CONCATENATE(Matchs_36!D40)</f>
        <v>Perdant Match 7</v>
      </c>
      <c r="N136" s="162"/>
    </row>
    <row r="137" spans="2:14" ht="12.75">
      <c r="B137" s="135"/>
      <c r="C137" s="143" t="str">
        <f>CONCATENATE(Matchs_36!F19)</f>
        <v>Rang 26</v>
      </c>
      <c r="D137" s="139"/>
      <c r="L137" s="138"/>
      <c r="M137" s="162"/>
      <c r="N137" s="146"/>
    </row>
    <row r="138" spans="1:14" ht="12.75">
      <c r="A138" s="136"/>
      <c r="B138" s="135"/>
      <c r="C138" s="149"/>
      <c r="D138" s="139"/>
      <c r="L138" s="150"/>
      <c r="M138" s="162"/>
      <c r="N138" s="132"/>
    </row>
    <row r="139" spans="1:14" ht="12.75">
      <c r="A139" s="136"/>
      <c r="C139" s="131"/>
      <c r="D139" s="137">
        <v>31</v>
      </c>
      <c r="E139" s="134" t="str">
        <f>CONCATENATE(Matchs_36!D57)</f>
        <v>Vainqueur Match 31</v>
      </c>
      <c r="L139" s="150"/>
      <c r="M139" s="146"/>
      <c r="N139" s="132"/>
    </row>
    <row r="140" spans="1:14" ht="12.75">
      <c r="A140" s="136"/>
      <c r="C140" s="131"/>
      <c r="D140" s="139"/>
      <c r="E140" s="133"/>
      <c r="K140" s="140" t="str">
        <f>CONCATENATE(Matchs_36!D48)</f>
        <v>Vainqueur Match 39</v>
      </c>
      <c r="L140" s="152">
        <v>39</v>
      </c>
      <c r="M140" s="132"/>
      <c r="N140" s="153"/>
    </row>
    <row r="141" spans="2:14" ht="12.75">
      <c r="B141" s="135"/>
      <c r="C141" s="153" t="str">
        <f>CONCATENATE(Matchs_36!D20)</f>
        <v>Rang 23</v>
      </c>
      <c r="D141" s="139"/>
      <c r="E141" s="139"/>
      <c r="K141" s="144"/>
      <c r="L141" s="150"/>
      <c r="M141" s="132"/>
      <c r="N141" s="146"/>
    </row>
    <row r="142" spans="1:13" ht="12.75">
      <c r="A142" s="136"/>
      <c r="B142" s="135"/>
      <c r="C142" s="133"/>
      <c r="D142" s="139"/>
      <c r="E142" s="139"/>
      <c r="I142" s="134" t="str">
        <f>CONCATENATE(Matchs_36!F74)</f>
        <v>Perdant Match 53</v>
      </c>
      <c r="K142" s="150"/>
      <c r="L142" s="145"/>
      <c r="M142" s="162"/>
    </row>
    <row r="143" spans="1:14" ht="12.75">
      <c r="A143" s="136"/>
      <c r="C143" s="137">
        <v>19</v>
      </c>
      <c r="D143" s="154" t="str">
        <f>CONCATENATE(Matchs_36!F32)</f>
        <v>Vainqueur Match 19</v>
      </c>
      <c r="E143" s="139"/>
      <c r="I143" s="138"/>
      <c r="K143" s="155"/>
      <c r="L143" s="150"/>
      <c r="M143" s="146"/>
      <c r="N143" s="162"/>
    </row>
    <row r="144" spans="1:14" ht="12.75">
      <c r="A144" s="136"/>
      <c r="C144" s="139"/>
      <c r="D144" s="149"/>
      <c r="E144" s="139"/>
      <c r="I144" s="150"/>
      <c r="J144" s="140" t="str">
        <f>CONCATENATE(Matchs_36!D66)</f>
        <v>Vainqueur Match 47</v>
      </c>
      <c r="K144" s="137">
        <v>47</v>
      </c>
      <c r="L144" s="151" t="str">
        <f>CONCATENATE(Matchs_36!F40)</f>
        <v>Perdant Match 6</v>
      </c>
      <c r="N144" s="162"/>
    </row>
    <row r="145" spans="2:14" ht="12.75">
      <c r="B145" s="135"/>
      <c r="C145" s="143" t="str">
        <f>CONCATENATE(Matchs_36!F20)</f>
        <v>Rang 10</v>
      </c>
      <c r="D145" s="131"/>
      <c r="E145" s="139"/>
      <c r="I145" s="150"/>
      <c r="J145" s="144"/>
      <c r="K145" s="150"/>
      <c r="L145" s="149"/>
      <c r="M145" s="162"/>
      <c r="N145" s="146"/>
    </row>
    <row r="146" spans="1:14" ht="12.75">
      <c r="A146" s="136"/>
      <c r="B146" s="135"/>
      <c r="C146" s="149"/>
      <c r="D146" s="131"/>
      <c r="E146" s="159"/>
      <c r="I146" s="160"/>
      <c r="J146" s="150"/>
      <c r="K146" s="145"/>
      <c r="L146" s="132"/>
      <c r="M146" s="162"/>
      <c r="N146" s="132"/>
    </row>
    <row r="147" spans="1:14" ht="12.75">
      <c r="A147" s="136"/>
      <c r="C147" s="131"/>
      <c r="D147" s="131"/>
      <c r="E147" s="137">
        <v>56</v>
      </c>
      <c r="F147" s="147" t="str">
        <f>CONCATENATE(Matchs_36!F82)</f>
        <v>Vainqueur Match 56</v>
      </c>
      <c r="H147" s="208" t="str">
        <f>CONCATENATE(Matchs_36!F84)</f>
        <v>Vainqueur Match 72</v>
      </c>
      <c r="I147" s="137">
        <v>72</v>
      </c>
      <c r="J147" s="150"/>
      <c r="K147" s="150"/>
      <c r="L147" s="132"/>
      <c r="M147" s="146"/>
      <c r="N147" s="132"/>
    </row>
    <row r="148" spans="1:14" ht="12.75">
      <c r="A148" s="136"/>
      <c r="C148" s="131"/>
      <c r="D148" s="131"/>
      <c r="E148" s="139"/>
      <c r="I148" s="150"/>
      <c r="J148" s="150"/>
      <c r="K148" s="151" t="str">
        <f>CONCATENATE(Matchs_36!F48)</f>
        <v>Perdant Match 30</v>
      </c>
      <c r="L148" s="132"/>
      <c r="M148" s="132"/>
      <c r="N148" s="153"/>
    </row>
    <row r="149" spans="2:14" ht="12.75">
      <c r="B149" s="135"/>
      <c r="C149" s="153" t="str">
        <f>CONCATENATE(Matchs_36!D21)</f>
        <v>Rang 15</v>
      </c>
      <c r="D149" s="131"/>
      <c r="E149" s="139"/>
      <c r="I149" s="145"/>
      <c r="J149" s="150"/>
      <c r="K149" s="149"/>
      <c r="L149" s="132"/>
      <c r="M149" s="132"/>
      <c r="N149" s="146"/>
    </row>
    <row r="150" spans="1:13" ht="12.75">
      <c r="A150" s="136"/>
      <c r="B150" s="135"/>
      <c r="C150" s="133"/>
      <c r="D150" s="131"/>
      <c r="E150" s="139"/>
      <c r="I150" s="150"/>
      <c r="J150" s="150"/>
      <c r="K150" s="132"/>
      <c r="L150" s="132"/>
      <c r="M150" s="162"/>
    </row>
    <row r="151" spans="1:14" ht="12.75">
      <c r="A151" s="136"/>
      <c r="C151" s="137">
        <v>20</v>
      </c>
      <c r="D151" s="134" t="str">
        <f>CONCATENATE(Matchs_36!D33)</f>
        <v>Vainqueur Match 20</v>
      </c>
      <c r="E151" s="139"/>
      <c r="I151" s="150"/>
      <c r="J151" s="150"/>
      <c r="K151" s="132"/>
      <c r="L151" s="132"/>
      <c r="M151" s="146"/>
      <c r="N151" s="162"/>
    </row>
    <row r="152" spans="1:14" ht="12.75">
      <c r="A152" s="136"/>
      <c r="C152" s="139"/>
      <c r="D152" s="133"/>
      <c r="E152" s="139"/>
      <c r="I152" s="157" t="str">
        <f>CONCATENATE(Matchs_36!D74)</f>
        <v>Vainqueur Match 64</v>
      </c>
      <c r="J152" s="152" t="s">
        <v>66</v>
      </c>
      <c r="K152" s="132"/>
      <c r="L152" s="134" t="str">
        <f>CONCATENATE(Matchs_36!D41)</f>
        <v>Perdant Match 5</v>
      </c>
      <c r="N152" s="162"/>
    </row>
    <row r="153" spans="2:14" ht="12.75">
      <c r="B153" s="135"/>
      <c r="C153" s="143" t="str">
        <f>CONCATENATE(Matchs_36!F21)</f>
        <v>Rang 18</v>
      </c>
      <c r="D153" s="139"/>
      <c r="E153" s="139"/>
      <c r="J153" s="150"/>
      <c r="K153" s="132"/>
      <c r="L153" s="138"/>
      <c r="M153" s="135"/>
      <c r="N153" s="146"/>
    </row>
    <row r="154" spans="1:14" ht="12.75">
      <c r="A154" s="136"/>
      <c r="B154" s="135"/>
      <c r="C154" s="149"/>
      <c r="D154" s="139"/>
      <c r="E154" s="139"/>
      <c r="J154" s="145"/>
      <c r="K154" s="132"/>
      <c r="L154" s="150"/>
      <c r="M154" s="162"/>
      <c r="N154" s="132"/>
    </row>
    <row r="155" spans="1:14" ht="12.75">
      <c r="A155" s="136"/>
      <c r="C155" s="131"/>
      <c r="D155" s="137">
        <v>32</v>
      </c>
      <c r="E155" s="154" t="str">
        <f>CONCATENATE(Matchs_36!F57)</f>
        <v>Vainqueur Match 32</v>
      </c>
      <c r="J155" s="150"/>
      <c r="K155" s="132"/>
      <c r="L155" s="150"/>
      <c r="M155" s="146"/>
      <c r="N155" s="132"/>
    </row>
    <row r="156" spans="1:14" ht="12.75">
      <c r="A156" s="136" t="str">
        <f>CONCATENATE(Matchs_36!D5)</f>
        <v>Rang 31</v>
      </c>
      <c r="C156" s="131"/>
      <c r="D156" s="139"/>
      <c r="J156" s="150"/>
      <c r="K156" s="140" t="str">
        <f>CONCATENATE(Matchs_36!D49)</f>
        <v>Vainqueur Match 40</v>
      </c>
      <c r="L156" s="152" t="s">
        <v>68</v>
      </c>
      <c r="M156" s="132"/>
      <c r="N156" s="162"/>
    </row>
    <row r="157" spans="1:14" ht="12.75">
      <c r="A157" s="141" t="s">
        <v>60</v>
      </c>
      <c r="B157" s="142"/>
      <c r="C157" s="153" t="str">
        <f>CONCATENATE(Matchs_36!D15)</f>
        <v>Vainqueur Match 4</v>
      </c>
      <c r="D157" s="139"/>
      <c r="J157" s="150"/>
      <c r="K157" s="144"/>
      <c r="L157" s="150"/>
      <c r="M157" s="132"/>
      <c r="N157" s="146"/>
    </row>
    <row r="158" spans="1:13" ht="12.75">
      <c r="A158" s="147" t="str">
        <f>CONCATENATE(Matchs_36!F5)</f>
        <v>Rang 34</v>
      </c>
      <c r="B158" s="148"/>
      <c r="C158" s="133"/>
      <c r="D158" s="139"/>
      <c r="J158" s="150"/>
      <c r="K158" s="150"/>
      <c r="L158" s="145"/>
      <c r="M158" s="134" t="str">
        <f>CONCATENATE(Matchs_36!D22)</f>
        <v>Perdant Match 4</v>
      </c>
    </row>
    <row r="159" spans="1:14" ht="12.75">
      <c r="A159" s="136"/>
      <c r="C159" s="137">
        <v>14</v>
      </c>
      <c r="D159" s="154" t="str">
        <f>CONCATENATE(Matchs_36!F33)</f>
        <v>Vainqueur Match 14</v>
      </c>
      <c r="J159" s="150"/>
      <c r="K159" s="160"/>
      <c r="L159" s="150"/>
      <c r="M159" s="138"/>
      <c r="N159" s="162"/>
    </row>
    <row r="160" spans="1:14" ht="12.75">
      <c r="A160" s="136"/>
      <c r="B160" s="135"/>
      <c r="C160" s="139"/>
      <c r="J160" s="157" t="str">
        <f>CONCATENATE(Matchs_36!F66)</f>
        <v>Vainqueur Match 48</v>
      </c>
      <c r="K160" s="137">
        <v>48</v>
      </c>
      <c r="L160" s="157" t="str">
        <f>CONCATENATE(Matchs_36!F41)</f>
        <v>Vainqueur Match 21</v>
      </c>
      <c r="M160" s="246">
        <v>21</v>
      </c>
      <c r="N160" s="162"/>
    </row>
    <row r="161" spans="2:13" ht="12.75">
      <c r="B161" s="135"/>
      <c r="C161" s="143" t="str">
        <f>CONCATENATE(Matchs_36!F15)</f>
        <v>Rang 2</v>
      </c>
      <c r="K161" s="150"/>
      <c r="M161" s="145"/>
    </row>
    <row r="162" spans="1:13" ht="12.75">
      <c r="A162" s="136"/>
      <c r="B162" s="135"/>
      <c r="K162" s="145"/>
      <c r="M162" s="151" t="str">
        <f>CONCATENATE(Matchs_36!F22)</f>
        <v>Perdant Match 11</v>
      </c>
    </row>
    <row r="163" spans="1:11" ht="12.75">
      <c r="A163" s="136"/>
      <c r="K163" s="155"/>
    </row>
    <row r="164" spans="1:11" ht="12.75">
      <c r="A164" s="136"/>
      <c r="K164" s="151" t="str">
        <f>CONCATENATE(Matchs_36!F49)</f>
        <v>Perdant Match 29</v>
      </c>
    </row>
    <row r="165" spans="1:11" ht="12.75" customHeight="1">
      <c r="A165" s="136"/>
      <c r="F165" s="292" t="s">
        <v>117</v>
      </c>
      <c r="G165" s="292"/>
      <c r="H165" s="292"/>
      <c r="I165" s="292"/>
      <c r="J165" s="292"/>
      <c r="K165" s="162"/>
    </row>
    <row r="166" spans="1:11" ht="12.75" customHeight="1">
      <c r="A166" s="136"/>
      <c r="F166" s="292"/>
      <c r="G166" s="292"/>
      <c r="H166" s="292"/>
      <c r="I166" s="292"/>
      <c r="J166" s="292"/>
      <c r="K166" s="162"/>
    </row>
    <row r="167" spans="1:11" ht="12.75">
      <c r="A167" s="136"/>
      <c r="F167" s="292"/>
      <c r="G167" s="292"/>
      <c r="H167" s="292"/>
      <c r="I167" s="292"/>
      <c r="J167" s="292"/>
      <c r="K167" s="162"/>
    </row>
    <row r="168" spans="1:11" ht="12.75">
      <c r="A168" s="136"/>
      <c r="F168" s="247"/>
      <c r="G168" s="247"/>
      <c r="H168" s="247"/>
      <c r="I168" s="247"/>
      <c r="J168" s="247"/>
      <c r="K168" s="162"/>
    </row>
    <row r="169" spans="1:14" ht="12.75">
      <c r="A169" s="136"/>
      <c r="C169" s="136"/>
      <c r="D169" s="131"/>
      <c r="E169" s="132"/>
      <c r="F169" s="132"/>
      <c r="G169" s="132"/>
      <c r="H169" s="132"/>
      <c r="I169" s="247"/>
      <c r="J169" s="134" t="str">
        <f>CONCATENATE(Matchs_36!D97)</f>
        <v>Perdant Match 61</v>
      </c>
      <c r="N169" s="131" t="str">
        <f>CONCATENATE(Matchs_36!F97)</f>
        <v>Perdant Match 62</v>
      </c>
    </row>
    <row r="170" spans="1:14" ht="12.75">
      <c r="A170" s="136"/>
      <c r="C170" s="134" t="str">
        <f>CONCATENATE(Matchs_36!D81)</f>
        <v>Vainqueur Match 53</v>
      </c>
      <c r="D170" s="131"/>
      <c r="E170" s="156" t="s">
        <v>15</v>
      </c>
      <c r="F170" s="132"/>
      <c r="G170" s="134" t="str">
        <f>CONCATENATE(Matchs_36!D91)</f>
        <v>Perdant Match 80</v>
      </c>
      <c r="I170" s="247"/>
      <c r="J170" s="236"/>
      <c r="K170" s="194"/>
      <c r="L170" s="161" t="s">
        <v>84</v>
      </c>
      <c r="M170" s="204"/>
      <c r="N170" s="201"/>
    </row>
    <row r="171" spans="1:14" ht="12.75">
      <c r="A171" s="136"/>
      <c r="C171" s="139"/>
      <c r="D171" s="131"/>
      <c r="E171" s="158"/>
      <c r="F171" s="132"/>
      <c r="G171" s="150"/>
      <c r="H171" s="146"/>
      <c r="I171" s="247"/>
      <c r="J171" s="182"/>
      <c r="K171" s="181"/>
      <c r="L171" s="199"/>
      <c r="M171" s="199"/>
      <c r="N171" s="182"/>
    </row>
    <row r="172" spans="1:14" ht="12.75">
      <c r="A172" s="136"/>
      <c r="C172" s="159"/>
      <c r="D172" s="131"/>
      <c r="E172" s="132"/>
      <c r="F172" s="132"/>
      <c r="G172" s="160"/>
      <c r="H172" s="164"/>
      <c r="I172" s="247"/>
      <c r="J172" s="182"/>
      <c r="K172" s="153" t="str">
        <f>CONCATENATE(Matchs_36!D114)</f>
        <v>Vainqueur Match 95</v>
      </c>
      <c r="L172" s="182"/>
      <c r="M172" s="153" t="str">
        <f>CONCATENATE(Matchs_36!D113)</f>
        <v>Perdant Match 95</v>
      </c>
      <c r="N172" s="182"/>
    </row>
    <row r="173" spans="1:14" ht="12.75">
      <c r="A173" s="136"/>
      <c r="C173" s="137">
        <v>79</v>
      </c>
      <c r="D173" s="134" t="str">
        <f>CONCATENATE(Matchs_36!D101)</f>
        <v>Vainqueur Match 79</v>
      </c>
      <c r="F173" s="140" t="str">
        <f>CONCATENATE(Matchs_36!F101)</f>
        <v>Vainqueur Match 89</v>
      </c>
      <c r="G173" s="246">
        <v>89</v>
      </c>
      <c r="H173" s="164"/>
      <c r="I173" s="247"/>
      <c r="J173" s="182"/>
      <c r="K173" s="188"/>
      <c r="L173" s="199"/>
      <c r="M173" s="203"/>
      <c r="N173" s="182"/>
    </row>
    <row r="174" spans="1:13" ht="12.75">
      <c r="A174" s="136"/>
      <c r="C174" s="139"/>
      <c r="D174" s="149"/>
      <c r="E174" s="161">
        <v>99</v>
      </c>
      <c r="F174" s="133"/>
      <c r="G174" s="150"/>
      <c r="H174" s="134" t="str">
        <f>CONCATENATE(Matchs_36!D83)</f>
        <v>Vainqueur Match 69</v>
      </c>
      <c r="I174" s="247"/>
      <c r="J174" s="182"/>
      <c r="K174" s="167" t="s">
        <v>25</v>
      </c>
      <c r="L174" s="206"/>
      <c r="M174" s="169" t="s">
        <v>26</v>
      </c>
    </row>
    <row r="175" spans="1:13" ht="12.75">
      <c r="A175" s="136"/>
      <c r="C175" s="139"/>
      <c r="D175" s="131"/>
      <c r="F175" s="132"/>
      <c r="G175" s="145"/>
      <c r="H175" s="248"/>
      <c r="I175" s="247"/>
      <c r="J175" s="182"/>
      <c r="K175" s="167"/>
      <c r="L175" s="132"/>
      <c r="M175" s="207"/>
    </row>
    <row r="176" spans="1:13" ht="12.75">
      <c r="A176" s="136"/>
      <c r="C176" s="143" t="str">
        <f>CONCATENATE(Matchs_36!F81)</f>
        <v>Vainqueur Match 54</v>
      </c>
      <c r="D176" s="131"/>
      <c r="E176" s="132"/>
      <c r="F176" s="132"/>
      <c r="G176" s="157" t="str">
        <f>CONCATENATE(Matchs_36!F91)</f>
        <v>Vainqueur Match 81</v>
      </c>
      <c r="H176" s="152">
        <v>81</v>
      </c>
      <c r="I176" s="247"/>
      <c r="J176" s="199"/>
      <c r="K176" s="152" t="s">
        <v>118</v>
      </c>
      <c r="L176" s="168"/>
      <c r="M176" s="137" t="s">
        <v>119</v>
      </c>
    </row>
    <row r="177" spans="1:13" ht="12.75">
      <c r="A177" s="136"/>
      <c r="C177" s="136"/>
      <c r="D177" s="131"/>
      <c r="E177" s="132"/>
      <c r="F177" s="132"/>
      <c r="G177" s="165"/>
      <c r="H177" s="150"/>
      <c r="I177" s="247"/>
      <c r="J177" s="193"/>
      <c r="K177" s="211"/>
      <c r="L177" s="199"/>
      <c r="M177" s="213"/>
    </row>
    <row r="178" spans="1:13" ht="12.75">
      <c r="A178" s="136"/>
      <c r="H178" s="151" t="str">
        <f>CONCATENATE(Matchs_36!F83)</f>
        <v>Vainqueur Match 70</v>
      </c>
      <c r="I178" s="247"/>
      <c r="J178" s="210"/>
      <c r="K178" s="214"/>
      <c r="L178" s="182"/>
      <c r="M178" s="215"/>
    </row>
    <row r="179" spans="1:13" ht="12.75">
      <c r="A179" s="136"/>
      <c r="H179" s="249"/>
      <c r="I179" s="247"/>
      <c r="J179" s="210"/>
      <c r="K179" s="214"/>
      <c r="L179" s="212"/>
      <c r="M179" s="207"/>
    </row>
    <row r="180" spans="1:13" ht="12.75">
      <c r="A180" s="153" t="str">
        <f>CONCATENATE(Matchs_36!D120)</f>
        <v>Vainqueur Match 99</v>
      </c>
      <c r="C180" s="153" t="str">
        <f>CONCATENATE(Matchs_36!D119)</f>
        <v>Perdant Match 99</v>
      </c>
      <c r="E180" s="153" t="str">
        <f>CONCATENATE(Matchs_36!D118)</f>
        <v>Perdant Match 89</v>
      </c>
      <c r="G180" s="153" t="str">
        <f>CONCATENATE(Matchs_36!D117)</f>
        <v>Perdant Match 81</v>
      </c>
      <c r="H180" s="135"/>
      <c r="I180" s="247"/>
      <c r="J180" s="210"/>
      <c r="K180" s="151" t="str">
        <f>CONCATENATE(Matchs_36!F114)</f>
        <v>Vainqueur Match 96</v>
      </c>
      <c r="L180" s="199"/>
      <c r="M180" s="143" t="str">
        <f>CONCATENATE(Matchs_36!F113)</f>
        <v>Perdant Match 96</v>
      </c>
    </row>
    <row r="181" spans="1:12" ht="12.75">
      <c r="A181" s="163"/>
      <c r="C181" s="165"/>
      <c r="E181" s="165"/>
      <c r="G181" s="165"/>
      <c r="H181" s="164"/>
      <c r="I181" s="247"/>
      <c r="J181" s="181"/>
      <c r="L181" s="132"/>
    </row>
    <row r="182" spans="1:14" ht="12.75">
      <c r="A182" s="167" t="s">
        <v>16</v>
      </c>
      <c r="C182" s="169" t="s">
        <v>17</v>
      </c>
      <c r="E182" s="169" t="s">
        <v>24</v>
      </c>
      <c r="G182" s="169" t="s">
        <v>23</v>
      </c>
      <c r="H182" s="162"/>
      <c r="I182" s="247"/>
      <c r="J182" s="151" t="str">
        <f>CONCATENATE(Matchs_36!D98)</f>
        <v>Perdant Match 63</v>
      </c>
      <c r="K182" s="143"/>
      <c r="L182" s="174" t="s">
        <v>97</v>
      </c>
      <c r="M182" s="217"/>
      <c r="N182" s="140" t="str">
        <f>CONCATENATE(Matchs_36!F98)</f>
        <v>Perdant Match 64</v>
      </c>
    </row>
    <row r="183" spans="1:11" ht="12.75">
      <c r="A183" s="170"/>
      <c r="C183" s="171"/>
      <c r="E183" s="171"/>
      <c r="G183" s="171"/>
      <c r="I183" s="247"/>
      <c r="J183" s="247"/>
      <c r="K183" s="162"/>
    </row>
    <row r="184" spans="1:11" ht="12.75">
      <c r="A184" s="152" t="s">
        <v>120</v>
      </c>
      <c r="C184" s="137" t="s">
        <v>121</v>
      </c>
      <c r="E184" s="137" t="s">
        <v>122</v>
      </c>
      <c r="G184" s="137" t="s">
        <v>123</v>
      </c>
      <c r="I184" s="247"/>
      <c r="J184" s="247"/>
      <c r="K184" s="162"/>
    </row>
    <row r="185" spans="1:14" ht="12.75">
      <c r="A185" s="160"/>
      <c r="C185" s="171"/>
      <c r="E185" s="171"/>
      <c r="G185" s="171"/>
      <c r="H185" s="164"/>
      <c r="I185" s="247"/>
      <c r="J185" s="134" t="str">
        <f>CONCATENATE(Matchs_36!D99)</f>
        <v>Perdant Match 69</v>
      </c>
      <c r="N185" s="131" t="str">
        <f>CONCATENATE(Matchs_36!F99)</f>
        <v>Perdant Match 70</v>
      </c>
    </row>
    <row r="186" spans="1:14" ht="12.75">
      <c r="A186" s="160"/>
      <c r="C186" s="172"/>
      <c r="E186" s="172"/>
      <c r="G186" s="172"/>
      <c r="H186" s="164"/>
      <c r="I186" s="247"/>
      <c r="J186" s="236"/>
      <c r="K186" s="194"/>
      <c r="L186" s="161" t="s">
        <v>99</v>
      </c>
      <c r="M186" s="204"/>
      <c r="N186" s="201"/>
    </row>
    <row r="187" spans="1:14" ht="12.75">
      <c r="A187" s="160"/>
      <c r="C187" s="173"/>
      <c r="E187" s="173"/>
      <c r="G187" s="173"/>
      <c r="H187" s="164"/>
      <c r="I187" s="247"/>
      <c r="J187" s="182"/>
      <c r="K187" s="181"/>
      <c r="L187" s="199"/>
      <c r="M187" s="199"/>
      <c r="N187" s="182"/>
    </row>
    <row r="188" spans="1:14" ht="12.75">
      <c r="A188" s="151" t="str">
        <f>CONCATENATE(Matchs_36!F120)</f>
        <v>Vainqueur Match 100</v>
      </c>
      <c r="C188" s="143" t="str">
        <f>CONCATENATE(Matchs_36!F119)</f>
        <v>Perdant Match 100</v>
      </c>
      <c r="E188" s="143" t="str">
        <f>CONCATENATE(Matchs_36!F118)</f>
        <v>Perdant Match 90</v>
      </c>
      <c r="G188" s="143" t="str">
        <f>CONCATENATE(Matchs_36!F117)</f>
        <v>Perdant Match 82</v>
      </c>
      <c r="I188" s="247"/>
      <c r="J188" s="182"/>
      <c r="K188" s="153" t="str">
        <f>CONCATENATE(Matchs_36!D116)</f>
        <v>Vainqueur Match 97</v>
      </c>
      <c r="L188" s="182"/>
      <c r="M188" s="153" t="str">
        <f>CONCATENATE(Matchs_36!D115)</f>
        <v>Perdant Match 97</v>
      </c>
      <c r="N188" s="182"/>
    </row>
    <row r="189" spans="1:14" ht="12.75">
      <c r="A189" s="136"/>
      <c r="G189" s="247"/>
      <c r="H189" s="247"/>
      <c r="I189" s="247"/>
      <c r="J189" s="182"/>
      <c r="K189" s="188"/>
      <c r="L189" s="199"/>
      <c r="M189" s="203"/>
      <c r="N189" s="182"/>
    </row>
    <row r="190" spans="1:13" ht="12.75">
      <c r="A190" s="136"/>
      <c r="C190" s="134" t="str">
        <f>CONCATENATE(Matchs_36!D82)</f>
        <v>Vainqueur Match 55</v>
      </c>
      <c r="D190" s="131"/>
      <c r="E190" s="132"/>
      <c r="F190" s="132"/>
      <c r="G190" s="134" t="str">
        <f>CONCATENATE(Matchs_36!D92)</f>
        <v>Perdant Match 79</v>
      </c>
      <c r="I190" s="247"/>
      <c r="J190" s="182"/>
      <c r="K190" s="167" t="s">
        <v>20</v>
      </c>
      <c r="L190" s="206"/>
      <c r="M190" s="169" t="s">
        <v>21</v>
      </c>
    </row>
    <row r="191" spans="1:13" ht="12.75">
      <c r="A191" s="136"/>
      <c r="C191" s="139"/>
      <c r="D191" s="131"/>
      <c r="E191" s="132"/>
      <c r="F191" s="132"/>
      <c r="G191" s="150"/>
      <c r="H191" s="146"/>
      <c r="I191" s="247"/>
      <c r="J191" s="182"/>
      <c r="K191" s="167"/>
      <c r="L191" s="132"/>
      <c r="M191" s="207"/>
    </row>
    <row r="192" spans="1:13" ht="12.75">
      <c r="A192" s="136"/>
      <c r="C192" s="159"/>
      <c r="D192" s="131"/>
      <c r="F192" s="132"/>
      <c r="G192" s="160"/>
      <c r="H192" s="164"/>
      <c r="I192" s="247"/>
      <c r="J192" s="199"/>
      <c r="K192" s="152" t="s">
        <v>124</v>
      </c>
      <c r="L192" s="168"/>
      <c r="M192" s="137" t="s">
        <v>125</v>
      </c>
    </row>
    <row r="193" spans="1:13" ht="12.75">
      <c r="A193" s="136"/>
      <c r="C193" s="137">
        <v>80</v>
      </c>
      <c r="D193" s="151" t="str">
        <f>CONCATENATE(Matchs_36!D102)</f>
        <v>Vainqueur Match 80</v>
      </c>
      <c r="E193" s="174">
        <v>100</v>
      </c>
      <c r="F193" s="140" t="str">
        <f>CONCATENATE(Matchs_36!F102)</f>
        <v>Vainqueur Match 90</v>
      </c>
      <c r="G193" s="246">
        <v>90</v>
      </c>
      <c r="H193" s="164"/>
      <c r="I193" s="247"/>
      <c r="J193" s="193"/>
      <c r="K193" s="211"/>
      <c r="L193" s="199"/>
      <c r="M193" s="213"/>
    </row>
    <row r="194" spans="1:13" ht="12.75">
      <c r="A194" s="136"/>
      <c r="C194" s="139"/>
      <c r="D194" s="149"/>
      <c r="E194" s="146"/>
      <c r="F194" s="133"/>
      <c r="G194" s="150"/>
      <c r="H194" s="134" t="str">
        <f>CONCATENATE(Matchs_36!D84)</f>
        <v>Vainqueur Match 71</v>
      </c>
      <c r="I194" s="247"/>
      <c r="J194" s="210"/>
      <c r="K194" s="214"/>
      <c r="L194" s="182"/>
      <c r="M194" s="215"/>
    </row>
    <row r="195" spans="1:13" ht="12.75">
      <c r="A195" s="136"/>
      <c r="C195" s="139"/>
      <c r="D195" s="131"/>
      <c r="E195" s="166"/>
      <c r="F195" s="132"/>
      <c r="G195" s="145"/>
      <c r="H195" s="150"/>
      <c r="I195" s="247"/>
      <c r="J195" s="210"/>
      <c r="K195" s="214"/>
      <c r="L195" s="212"/>
      <c r="M195" s="207"/>
    </row>
    <row r="196" spans="1:13" ht="12.75">
      <c r="A196" s="136"/>
      <c r="C196" s="143" t="str">
        <f>CONCATENATE(Matchs_36!F82)</f>
        <v>Vainqueur Match 56</v>
      </c>
      <c r="D196" s="131"/>
      <c r="E196" s="156" t="s">
        <v>15</v>
      </c>
      <c r="F196" s="132"/>
      <c r="G196" s="157" t="str">
        <f>CONCATENATE(Matchs_36!F92)</f>
        <v>Vainqueur Match 82</v>
      </c>
      <c r="H196" s="152">
        <v>82</v>
      </c>
      <c r="I196" s="247"/>
      <c r="J196" s="210"/>
      <c r="K196" s="151" t="str">
        <f>CONCATENATE(Matchs_36!F116)</f>
        <v>Vainqueur Match 98</v>
      </c>
      <c r="L196" s="199"/>
      <c r="M196" s="143" t="str">
        <f>CONCATENATE(Matchs_36!F115)</f>
        <v>Perdant Match 98</v>
      </c>
    </row>
    <row r="197" spans="1:12" ht="12.75">
      <c r="A197" s="136"/>
      <c r="C197" s="250"/>
      <c r="D197" s="131"/>
      <c r="E197" s="132"/>
      <c r="F197" s="132"/>
      <c r="G197" s="173"/>
      <c r="H197" s="150"/>
      <c r="I197" s="247"/>
      <c r="J197" s="181"/>
      <c r="L197" s="132"/>
    </row>
    <row r="198" spans="1:14" ht="12.75">
      <c r="A198" s="136"/>
      <c r="C198" s="136"/>
      <c r="D198" s="131"/>
      <c r="E198" s="132"/>
      <c r="F198" s="132"/>
      <c r="G198" s="159"/>
      <c r="H198" s="151" t="str">
        <f>CONCATENATE(Matchs_36!F84)</f>
        <v>Vainqueur Match 72</v>
      </c>
      <c r="I198" s="247"/>
      <c r="J198" s="151" t="str">
        <f>CONCATENATE(Matchs_36!D100)</f>
        <v>Perdant Match 71</v>
      </c>
      <c r="K198" s="143"/>
      <c r="L198" s="174" t="s">
        <v>98</v>
      </c>
      <c r="M198" s="217"/>
      <c r="N198" s="140" t="str">
        <f>CONCATENATE(Matchs_36!F100)</f>
        <v>Perdant Match 72</v>
      </c>
    </row>
    <row r="199" spans="1:14" ht="12.75">
      <c r="A199" s="136"/>
      <c r="C199" s="136"/>
      <c r="D199" s="131"/>
      <c r="E199" s="132"/>
      <c r="F199" s="132"/>
      <c r="G199" s="135"/>
      <c r="H199" s="134"/>
      <c r="I199" s="247"/>
      <c r="J199" s="134"/>
      <c r="K199" s="134"/>
      <c r="M199" s="251"/>
      <c r="N199" s="136"/>
    </row>
    <row r="200" spans="3:13" ht="12.75">
      <c r="C200" s="287" t="s">
        <v>22</v>
      </c>
      <c r="D200" s="288"/>
      <c r="E200" s="288"/>
      <c r="F200" s="288"/>
      <c r="G200" s="288"/>
      <c r="H200" s="288"/>
      <c r="I200" s="288"/>
      <c r="J200" s="288"/>
      <c r="K200" s="288"/>
      <c r="L200" s="288"/>
      <c r="M200" s="289"/>
    </row>
    <row r="201" spans="1:13" ht="12.75">
      <c r="A201" s="136"/>
      <c r="B201" s="210">
        <v>1</v>
      </c>
      <c r="C201" s="285" t="str">
        <f>CONCATENATE('Classement Final_36'!B2)</f>
        <v>Place 1</v>
      </c>
      <c r="D201" s="290"/>
      <c r="E201" s="252">
        <v>10</v>
      </c>
      <c r="F201" s="285" t="str">
        <f>CONCATENATE('Classement Final_36'!B11)</f>
        <v>Place 10</v>
      </c>
      <c r="G201" s="290"/>
      <c r="H201" s="253">
        <v>19</v>
      </c>
      <c r="I201" s="285" t="str">
        <f>CONCATENATE('Classement Final_36'!B20)</f>
        <v>Place 19</v>
      </c>
      <c r="J201" s="290"/>
      <c r="K201" s="253">
        <v>28</v>
      </c>
      <c r="L201" s="285" t="str">
        <f>CONCATENATE('Classement Final_36'!B29)</f>
        <v>Place 28</v>
      </c>
      <c r="M201" s="286"/>
    </row>
    <row r="202" spans="1:13" ht="12.75">
      <c r="A202" s="136"/>
      <c r="B202" s="210">
        <v>2</v>
      </c>
      <c r="C202" s="279" t="str">
        <f>CONCATENATE('Classement Final_36'!B3)</f>
        <v>Place 2</v>
      </c>
      <c r="D202" s="291"/>
      <c r="E202" s="179">
        <v>11</v>
      </c>
      <c r="F202" s="279" t="str">
        <f>CONCATENATE('Classement Final_36'!B12)</f>
        <v>Place 11</v>
      </c>
      <c r="G202" s="291"/>
      <c r="H202" s="254">
        <v>20</v>
      </c>
      <c r="I202" s="279" t="str">
        <f>CONCATENATE('Classement Final_36'!B21)</f>
        <v>Place 20</v>
      </c>
      <c r="J202" s="291"/>
      <c r="K202" s="254">
        <v>29</v>
      </c>
      <c r="L202" s="279" t="str">
        <f>CONCATENATE('Classement Final_36'!B30)</f>
        <v>Place 29</v>
      </c>
      <c r="M202" s="280"/>
    </row>
    <row r="203" spans="1:13" ht="12.75">
      <c r="A203" s="136"/>
      <c r="B203" s="210">
        <v>3</v>
      </c>
      <c r="C203" s="279" t="str">
        <f>CONCATENATE('Classement Final_36'!B4)</f>
        <v>Place 3</v>
      </c>
      <c r="D203" s="291"/>
      <c r="E203" s="179">
        <v>12</v>
      </c>
      <c r="F203" s="279" t="str">
        <f>CONCATENATE('Classement Final_36'!B13)</f>
        <v>Place 12</v>
      </c>
      <c r="G203" s="291"/>
      <c r="H203" s="254">
        <v>21</v>
      </c>
      <c r="I203" s="279" t="str">
        <f>CONCATENATE('Classement Final_36'!B22)</f>
        <v>Place 21</v>
      </c>
      <c r="J203" s="291"/>
      <c r="K203" s="254">
        <v>30</v>
      </c>
      <c r="L203" s="279" t="str">
        <f>CONCATENATE('Classement Final_36'!B31)</f>
        <v>Place 30</v>
      </c>
      <c r="M203" s="280"/>
    </row>
    <row r="204" spans="1:13" ht="12.75">
      <c r="A204" s="136"/>
      <c r="B204" s="210">
        <v>4</v>
      </c>
      <c r="C204" s="279" t="str">
        <f>CONCATENATE('Classement Final_36'!B5)</f>
        <v>Place 4</v>
      </c>
      <c r="D204" s="291"/>
      <c r="E204" s="179">
        <v>13</v>
      </c>
      <c r="F204" s="279" t="str">
        <f>CONCATENATE('Classement Final_36'!B14)</f>
        <v>Place 13</v>
      </c>
      <c r="G204" s="291"/>
      <c r="H204" s="254">
        <v>22</v>
      </c>
      <c r="I204" s="279" t="str">
        <f>CONCATENATE('Classement Final_36'!B23)</f>
        <v>Place 22</v>
      </c>
      <c r="J204" s="291"/>
      <c r="K204" s="254">
        <v>31</v>
      </c>
      <c r="L204" s="279" t="str">
        <f>CONCATENATE('Classement Final_36'!B32)</f>
        <v>Place 31</v>
      </c>
      <c r="M204" s="280"/>
    </row>
    <row r="205" spans="1:13" ht="12.75">
      <c r="A205" s="136"/>
      <c r="B205" s="210">
        <v>5</v>
      </c>
      <c r="C205" s="279" t="str">
        <f>CONCATENATE('Classement Final_36'!B6)</f>
        <v>Place 5</v>
      </c>
      <c r="D205" s="291"/>
      <c r="E205" s="179">
        <v>14</v>
      </c>
      <c r="F205" s="279" t="str">
        <f>CONCATENATE('Classement Final_36'!B15)</f>
        <v>Place 14</v>
      </c>
      <c r="G205" s="291"/>
      <c r="H205" s="254">
        <v>23</v>
      </c>
      <c r="I205" s="279" t="str">
        <f>CONCATENATE('Classement Final_36'!B24)</f>
        <v>Place 23</v>
      </c>
      <c r="J205" s="291"/>
      <c r="K205" s="254">
        <v>32</v>
      </c>
      <c r="L205" s="279" t="str">
        <f>CONCATENATE('Classement Final_36'!B33)</f>
        <v>Place 32</v>
      </c>
      <c r="M205" s="280"/>
    </row>
    <row r="206" spans="1:13" ht="12.75">
      <c r="A206" s="136"/>
      <c r="B206" s="210">
        <v>6</v>
      </c>
      <c r="C206" s="279" t="str">
        <f>CONCATENATE('Classement Final_36'!B7)</f>
        <v>Place 6</v>
      </c>
      <c r="D206" s="291"/>
      <c r="E206" s="179">
        <v>15</v>
      </c>
      <c r="F206" s="279" t="str">
        <f>CONCATENATE('Classement Final_36'!B16)</f>
        <v>Place 15</v>
      </c>
      <c r="G206" s="291"/>
      <c r="H206" s="254">
        <v>24</v>
      </c>
      <c r="I206" s="279" t="str">
        <f>CONCATENATE('Classement Final_36'!B25)</f>
        <v>Place 24</v>
      </c>
      <c r="J206" s="291"/>
      <c r="K206" s="193">
        <v>33</v>
      </c>
      <c r="L206" s="281" t="str">
        <f>CONCATENATE('Classement Final_36'!B34)</f>
        <v>Place 33</v>
      </c>
      <c r="M206" s="282"/>
    </row>
    <row r="207" spans="1:13" ht="12.75">
      <c r="A207" s="136"/>
      <c r="B207" s="210">
        <v>7</v>
      </c>
      <c r="C207" s="279" t="str">
        <f>CONCATENATE('Classement Final_36'!B8)</f>
        <v>Place 7</v>
      </c>
      <c r="D207" s="291"/>
      <c r="E207" s="179">
        <v>16</v>
      </c>
      <c r="F207" s="279" t="str">
        <f>CONCATENATE('Classement Final_36'!B17)</f>
        <v>Place 16</v>
      </c>
      <c r="G207" s="291"/>
      <c r="H207" s="254">
        <v>25</v>
      </c>
      <c r="I207" s="279" t="str">
        <f>CONCATENATE('Classement Final_36'!B26)</f>
        <v>Place 25</v>
      </c>
      <c r="J207" s="291"/>
      <c r="K207" s="193">
        <v>34</v>
      </c>
      <c r="L207" s="281" t="str">
        <f>CONCATENATE('Classement Final_36'!B35)</f>
        <v>Place 34</v>
      </c>
      <c r="M207" s="282"/>
    </row>
    <row r="208" spans="1:13" ht="12.75">
      <c r="A208" s="136"/>
      <c r="B208" s="210">
        <v>8</v>
      </c>
      <c r="C208" s="279" t="str">
        <f>CONCATENATE('Classement Final_36'!B9)</f>
        <v>Place 8</v>
      </c>
      <c r="D208" s="291"/>
      <c r="E208" s="254">
        <v>17</v>
      </c>
      <c r="F208" s="279" t="str">
        <f>CONCATENATE('Classement Final_36'!B18)</f>
        <v>Place 17</v>
      </c>
      <c r="G208" s="291"/>
      <c r="H208" s="254">
        <v>26</v>
      </c>
      <c r="I208" s="279" t="str">
        <f>CONCATENATE('Classement Final_36'!B27)</f>
        <v>Place 26</v>
      </c>
      <c r="J208" s="291"/>
      <c r="K208" s="193">
        <v>35</v>
      </c>
      <c r="L208" s="281" t="str">
        <f>CONCATENATE('Classement Final_36'!B36)</f>
        <v>Place 35</v>
      </c>
      <c r="M208" s="282"/>
    </row>
    <row r="209" spans="1:13" ht="12.75">
      <c r="A209" s="136"/>
      <c r="B209" s="210">
        <v>9</v>
      </c>
      <c r="C209" s="294" t="str">
        <f>CONCATENATE('Classement Final_36'!B10)</f>
        <v>Place 9</v>
      </c>
      <c r="D209" s="295"/>
      <c r="E209" s="255">
        <v>18</v>
      </c>
      <c r="F209" s="294" t="str">
        <f>CONCATENATE('Classement Final_36'!B19)</f>
        <v>Place 18</v>
      </c>
      <c r="G209" s="295"/>
      <c r="H209" s="255">
        <v>27</v>
      </c>
      <c r="I209" s="294" t="str">
        <f>CONCATENATE('Classement Final_36'!B28)</f>
        <v>Place 27</v>
      </c>
      <c r="J209" s="295"/>
      <c r="K209" s="269">
        <v>36</v>
      </c>
      <c r="L209" s="283" t="str">
        <f>CONCATENATE('Classement Final_36'!B37)</f>
        <v>Place 36</v>
      </c>
      <c r="M209" s="284"/>
    </row>
    <row r="210" spans="3:10" ht="12.75" customHeight="1">
      <c r="C210" s="181"/>
      <c r="D210" s="181"/>
      <c r="E210" s="181"/>
      <c r="F210" s="292" t="s">
        <v>126</v>
      </c>
      <c r="G210" s="293"/>
      <c r="H210" s="293"/>
      <c r="I210" s="293"/>
      <c r="J210" s="293"/>
    </row>
    <row r="211" spans="3:10" ht="12.75" customHeight="1">
      <c r="C211" s="270"/>
      <c r="D211" s="181"/>
      <c r="E211" s="181"/>
      <c r="F211" s="292"/>
      <c r="G211" s="292"/>
      <c r="H211" s="292"/>
      <c r="I211" s="292"/>
      <c r="J211" s="292"/>
    </row>
    <row r="212" spans="4:10" ht="12.75">
      <c r="D212" s="162"/>
      <c r="F212" s="292"/>
      <c r="G212" s="292"/>
      <c r="H212" s="292"/>
      <c r="I212" s="292"/>
      <c r="J212" s="292"/>
    </row>
    <row r="213" spans="3:8" ht="12.75">
      <c r="C213" s="186"/>
      <c r="D213" s="177"/>
      <c r="F213" s="181"/>
      <c r="G213" s="182"/>
      <c r="H213" s="182"/>
    </row>
    <row r="214" spans="4:10" ht="12.75">
      <c r="D214" s="135"/>
      <c r="F214" s="181"/>
      <c r="H214" s="182"/>
      <c r="J214" s="182"/>
    </row>
    <row r="215" spans="3:6" ht="12.75">
      <c r="C215" s="181"/>
      <c r="F215" s="176" t="str">
        <f>CONCATENATE(Matchs_36!D75)</f>
        <v>Perdant Match 24</v>
      </c>
    </row>
    <row r="216" spans="3:12" ht="12.75">
      <c r="C216" s="270"/>
      <c r="D216" s="179"/>
      <c r="F216" s="180"/>
      <c r="J216" s="182"/>
      <c r="L216" s="177"/>
    </row>
    <row r="217" spans="4:12" ht="12.75">
      <c r="D217" s="162"/>
      <c r="F217" s="185"/>
      <c r="L217" s="270"/>
    </row>
    <row r="218" spans="3:11" ht="12.75">
      <c r="C218" s="186"/>
      <c r="D218" s="135"/>
      <c r="F218" s="185"/>
      <c r="G218" s="181"/>
      <c r="H218" s="156"/>
      <c r="I218" s="182"/>
      <c r="K218" s="177"/>
    </row>
    <row r="219" spans="4:12" ht="12.75">
      <c r="D219" s="177"/>
      <c r="F219" s="159"/>
      <c r="G219" s="181"/>
      <c r="H219" s="187"/>
      <c r="I219" s="182"/>
      <c r="K219" s="186"/>
      <c r="L219" s="177"/>
    </row>
    <row r="220" spans="3:10" ht="12.75">
      <c r="C220" s="181"/>
      <c r="D220" s="181"/>
      <c r="F220" s="271"/>
      <c r="G220" s="181"/>
      <c r="I220" s="182"/>
      <c r="J220" s="177"/>
    </row>
    <row r="221" spans="3:11" ht="12.75">
      <c r="C221" s="270"/>
      <c r="D221" s="181"/>
      <c r="F221" s="137">
        <v>73</v>
      </c>
      <c r="G221" s="176" t="str">
        <f>CONCATENATE(Matchs_36!D89)</f>
        <v>Vainqueur Match 73</v>
      </c>
      <c r="I221" s="181" t="str">
        <f>CONCATENATE(Matchs_36!F89)</f>
        <v>Perdant Match 74</v>
      </c>
      <c r="J221" s="186"/>
      <c r="K221" s="272"/>
    </row>
    <row r="222" spans="4:11" ht="12.75">
      <c r="D222" s="177"/>
      <c r="F222" s="193"/>
      <c r="G222" s="194"/>
      <c r="H222" s="161" t="s">
        <v>87</v>
      </c>
      <c r="I222" s="273"/>
      <c r="J222" s="168"/>
      <c r="K222" s="177"/>
    </row>
    <row r="223" spans="3:12" ht="12.75">
      <c r="C223" s="186"/>
      <c r="D223" s="177"/>
      <c r="F223" s="185"/>
      <c r="G223" s="181"/>
      <c r="I223" s="182"/>
      <c r="J223" s="135"/>
      <c r="L223" s="177"/>
    </row>
    <row r="224" spans="4:12" ht="12.75">
      <c r="D224" s="186"/>
      <c r="F224" s="185"/>
      <c r="G224" s="181"/>
      <c r="H224" s="182"/>
      <c r="I224" s="182"/>
      <c r="L224" s="270"/>
    </row>
    <row r="225" spans="3:11" ht="12.75">
      <c r="C225" s="181"/>
      <c r="F225" s="208" t="str">
        <f>CONCATENATE(Matchs_36!F75)</f>
        <v>Perdant Match 23</v>
      </c>
      <c r="G225" s="181"/>
      <c r="H225" s="182"/>
      <c r="I225" s="182"/>
      <c r="J225" s="272"/>
      <c r="K225" s="177"/>
    </row>
    <row r="226" spans="3:13" ht="12.75">
      <c r="C226" s="270"/>
      <c r="D226" s="179"/>
      <c r="F226" s="273"/>
      <c r="I226" s="182"/>
      <c r="J226" s="168"/>
      <c r="K226" s="186"/>
      <c r="L226" s="177"/>
      <c r="M226" s="184"/>
    </row>
    <row r="227" spans="4:13" ht="12.75">
      <c r="D227" s="177"/>
      <c r="F227" s="135"/>
      <c r="G227" s="184" t="str">
        <f>CONCATENATE(Matchs_36!D104)</f>
        <v>Vainqueur Match 87</v>
      </c>
      <c r="I227" s="184" t="str">
        <f>CONCATENATE(Matchs_36!D103)</f>
        <v>Perdant Match 87</v>
      </c>
      <c r="J227" s="184"/>
      <c r="M227" s="168"/>
    </row>
    <row r="228" spans="3:13" ht="12.75">
      <c r="C228" s="186"/>
      <c r="F228" s="177"/>
      <c r="G228" s="188"/>
      <c r="I228" s="203"/>
      <c r="J228" s="168"/>
      <c r="K228" s="272"/>
      <c r="L228" s="199"/>
      <c r="M228" s="274"/>
    </row>
    <row r="229" spans="7:13" ht="12.75">
      <c r="G229" s="167" t="s">
        <v>109</v>
      </c>
      <c r="I229" s="169" t="s">
        <v>127</v>
      </c>
      <c r="J229" s="274"/>
      <c r="K229" s="177"/>
      <c r="M229" s="275"/>
    </row>
    <row r="230" spans="3:12" ht="12.75">
      <c r="C230" s="181"/>
      <c r="F230" s="181"/>
      <c r="G230" s="167"/>
      <c r="I230" s="205"/>
      <c r="J230" s="275"/>
      <c r="L230" s="177"/>
    </row>
    <row r="231" spans="3:13" ht="12.75">
      <c r="C231" s="270"/>
      <c r="F231" s="181"/>
      <c r="G231" s="152" t="s">
        <v>100</v>
      </c>
      <c r="I231" s="137" t="s">
        <v>101</v>
      </c>
      <c r="L231" s="270"/>
      <c r="M231" s="135"/>
    </row>
    <row r="232" spans="7:13" ht="12.75">
      <c r="G232" s="211"/>
      <c r="I232" s="159"/>
      <c r="J232" s="135"/>
      <c r="M232" s="274"/>
    </row>
    <row r="233" spans="4:13" ht="12.75">
      <c r="D233" s="184"/>
      <c r="G233" s="211"/>
      <c r="I233" s="169"/>
      <c r="J233" s="274"/>
      <c r="K233" s="177"/>
      <c r="L233" s="177"/>
      <c r="M233" s="168"/>
    </row>
    <row r="234" spans="3:13" ht="12.75">
      <c r="C234" s="186"/>
      <c r="D234" s="177"/>
      <c r="G234" s="211"/>
      <c r="I234" s="207"/>
      <c r="J234" s="168"/>
      <c r="K234" s="186"/>
      <c r="M234" s="177"/>
    </row>
    <row r="235" spans="4:12" ht="12.75">
      <c r="D235" s="186"/>
      <c r="G235" s="189" t="str">
        <f>CONCATENATE(Matchs_36!F104)</f>
        <v>Vainqueur Match 88</v>
      </c>
      <c r="I235" s="208" t="str">
        <f>CONCATENATE(Matchs_36!F103)</f>
        <v>Perdant Match 88</v>
      </c>
      <c r="J235" s="177"/>
      <c r="L235" s="182"/>
    </row>
    <row r="236" spans="3:11" ht="12.75">
      <c r="C236" s="181"/>
      <c r="F236" s="184" t="str">
        <f>CONCATENATE(Matchs_36!D76)</f>
        <v>Perdant Match 22</v>
      </c>
      <c r="J236" s="168"/>
      <c r="K236" s="135"/>
    </row>
    <row r="237" spans="3:12" ht="12.75">
      <c r="C237" s="270"/>
      <c r="D237" s="179"/>
      <c r="F237" s="180"/>
      <c r="G237" s="182"/>
      <c r="H237" s="182"/>
      <c r="J237" s="168"/>
      <c r="K237" s="177"/>
      <c r="L237" s="177"/>
    </row>
    <row r="238" spans="4:13" ht="12.75">
      <c r="D238" s="177"/>
      <c r="F238" s="185"/>
      <c r="G238" s="181"/>
      <c r="H238" s="182"/>
      <c r="I238" s="182"/>
      <c r="J238" s="135"/>
      <c r="L238" s="135"/>
      <c r="M238" s="153"/>
    </row>
    <row r="239" spans="3:13" ht="12.75">
      <c r="C239" s="186"/>
      <c r="D239" s="135"/>
      <c r="F239" s="185"/>
      <c r="G239" s="181"/>
      <c r="I239" s="182"/>
      <c r="M239" s="186"/>
    </row>
    <row r="240" spans="3:13" ht="12.75">
      <c r="C240" s="135"/>
      <c r="D240" s="177"/>
      <c r="F240" s="159"/>
      <c r="G240" s="181"/>
      <c r="H240" s="182"/>
      <c r="I240" s="182"/>
      <c r="J240" s="168"/>
      <c r="K240" s="177"/>
      <c r="L240" s="177"/>
      <c r="M240" s="274"/>
    </row>
    <row r="241" spans="3:13" ht="12.75">
      <c r="C241" s="181"/>
      <c r="F241" s="215"/>
      <c r="G241" s="181"/>
      <c r="H241" s="220"/>
      <c r="I241" s="182"/>
      <c r="J241" s="168"/>
      <c r="K241" s="186"/>
      <c r="M241" s="274"/>
    </row>
    <row r="242" spans="3:12" ht="12.75">
      <c r="C242" s="270"/>
      <c r="F242" s="137">
        <v>74</v>
      </c>
      <c r="G242" s="189" t="str">
        <f>CONCATENATE(Matchs_36!D90)</f>
        <v>Vainqueur Match 74</v>
      </c>
      <c r="H242" s="276" t="s">
        <v>89</v>
      </c>
      <c r="I242" s="181" t="str">
        <f>CONCATENATE(Matchs_36!F90)</f>
        <v>Perdant Match 73</v>
      </c>
      <c r="J242" s="177"/>
      <c r="L242" s="199"/>
    </row>
    <row r="243" spans="4:13" ht="12.75">
      <c r="D243" s="184"/>
      <c r="F243" s="193"/>
      <c r="G243" s="194"/>
      <c r="H243" s="222"/>
      <c r="I243" s="273"/>
      <c r="J243" s="186"/>
      <c r="K243" s="272"/>
      <c r="M243" s="229"/>
    </row>
    <row r="244" spans="3:13" ht="12.75">
      <c r="C244" s="186"/>
      <c r="D244" s="177"/>
      <c r="F244" s="185"/>
      <c r="G244" s="181"/>
      <c r="H244" s="199"/>
      <c r="I244" s="182"/>
      <c r="K244" s="177"/>
      <c r="M244" s="270"/>
    </row>
    <row r="245" spans="4:13" ht="12.75">
      <c r="D245" s="186"/>
      <c r="F245" s="185"/>
      <c r="G245" s="181"/>
      <c r="H245" s="156"/>
      <c r="I245" s="182"/>
      <c r="M245" s="270"/>
    </row>
    <row r="246" spans="3:13" ht="12.75">
      <c r="C246" s="181"/>
      <c r="E246" s="135"/>
      <c r="F246" s="208" t="str">
        <f>CONCATENATE(Matchs_36!F76)</f>
        <v>Perdant Match 21</v>
      </c>
      <c r="H246" s="156"/>
      <c r="J246" s="135"/>
      <c r="M246" s="162"/>
    </row>
    <row r="247" spans="3:11" ht="12.75">
      <c r="C247" s="270"/>
      <c r="D247" s="179"/>
      <c r="E247" s="186"/>
      <c r="G247" s="162"/>
      <c r="H247" s="162"/>
      <c r="K247" s="131"/>
    </row>
    <row r="248" spans="4:11" ht="12.75">
      <c r="D248" s="177"/>
      <c r="E248" s="135"/>
      <c r="G248" s="168"/>
      <c r="H248" s="177"/>
      <c r="J248" s="277"/>
      <c r="K248" s="186"/>
    </row>
    <row r="249" spans="7:13" ht="12.75">
      <c r="G249" s="182"/>
      <c r="I249" s="206"/>
      <c r="K249" s="182"/>
      <c r="M249" s="153"/>
    </row>
    <row r="251" spans="6:10" ht="12.75" customHeight="1">
      <c r="F251" s="292" t="s">
        <v>128</v>
      </c>
      <c r="G251" s="292"/>
      <c r="H251" s="292"/>
      <c r="I251" s="292"/>
      <c r="J251" s="292"/>
    </row>
    <row r="252" spans="6:10" ht="12.75" customHeight="1">
      <c r="F252" s="292"/>
      <c r="G252" s="292"/>
      <c r="H252" s="292"/>
      <c r="I252" s="292"/>
      <c r="J252" s="292"/>
    </row>
    <row r="253" spans="6:10" ht="12.75">
      <c r="F253" s="292"/>
      <c r="G253" s="292"/>
      <c r="H253" s="292"/>
      <c r="I253" s="292"/>
      <c r="J253" s="292"/>
    </row>
    <row r="256" ht="12.75">
      <c r="C256" s="175" t="str">
        <f>CONCATENATE(Matchs_36!D50)</f>
        <v>Perdant Match 33</v>
      </c>
    </row>
    <row r="257" ht="12.75">
      <c r="C257" s="159"/>
    </row>
    <row r="258" spans="3:9" ht="12.75">
      <c r="C258" s="137">
        <v>49</v>
      </c>
      <c r="D258" s="176" t="str">
        <f>CONCATENATE(Matchs_36!D77)</f>
        <v>Vainqueur Match 49</v>
      </c>
      <c r="E258" s="177"/>
      <c r="I258" s="178"/>
    </row>
    <row r="259" spans="3:13" ht="12.75">
      <c r="C259" s="193"/>
      <c r="D259" s="180"/>
      <c r="E259" s="177"/>
      <c r="F259" s="181"/>
      <c r="G259" s="156"/>
      <c r="H259" s="182"/>
      <c r="I259" s="183"/>
      <c r="J259" s="184" t="str">
        <f>CONCATENATE(Matchs_36!D85)</f>
        <v>Perdant Match 76</v>
      </c>
      <c r="M259" s="184" t="str">
        <f>CONCATENATE(Matchs_36!D106)</f>
        <v>Perdant Match 83</v>
      </c>
    </row>
    <row r="260" spans="3:13" ht="12.75">
      <c r="C260" s="192" t="str">
        <f>CONCATENATE(Matchs_36!F50)</f>
        <v>Perdant Match 34</v>
      </c>
      <c r="D260" s="185"/>
      <c r="E260" s="186"/>
      <c r="F260" s="181"/>
      <c r="G260" s="187"/>
      <c r="H260" s="182"/>
      <c r="I260" s="183"/>
      <c r="J260" s="188"/>
      <c r="M260" s="203"/>
    </row>
    <row r="261" spans="3:13" ht="12.75">
      <c r="C261" s="135"/>
      <c r="D261" s="185"/>
      <c r="E261" s="186"/>
      <c r="F261" s="181"/>
      <c r="H261" s="182"/>
      <c r="I261" s="183"/>
      <c r="J261" s="155"/>
      <c r="M261" s="169" t="s">
        <v>85</v>
      </c>
    </row>
    <row r="262" spans="3:13" ht="12.75">
      <c r="C262" s="181"/>
      <c r="D262" s="137">
        <v>75</v>
      </c>
      <c r="E262" s="189" t="str">
        <f>CONCATENATE(Matchs_36!D93)</f>
        <v>Vainqueur Match 75</v>
      </c>
      <c r="F262" s="190"/>
      <c r="H262" s="191"/>
      <c r="I262" s="192" t="str">
        <f>CONCATENATE(Matchs_36!F93)</f>
        <v>Vainqueur Match 83</v>
      </c>
      <c r="J262" s="152">
        <v>83</v>
      </c>
      <c r="L262" s="199"/>
      <c r="M262" s="205"/>
    </row>
    <row r="263" spans="3:13" ht="12.75">
      <c r="C263" s="181"/>
      <c r="D263" s="193"/>
      <c r="E263" s="179"/>
      <c r="F263" s="194"/>
      <c r="G263" s="161">
        <v>91</v>
      </c>
      <c r="H263" s="186"/>
      <c r="I263" s="195"/>
      <c r="J263" s="196"/>
      <c r="K263" s="176" t="str">
        <f>CONCATENATE(Matchs_36!D67)</f>
        <v>Perdant Match 49</v>
      </c>
      <c r="L263" s="199"/>
      <c r="M263" s="137" t="s">
        <v>94</v>
      </c>
    </row>
    <row r="264" spans="3:13" ht="12.75">
      <c r="C264" s="175" t="str">
        <f>CONCATENATE(Matchs_36!D51)</f>
        <v>Perdant Match 35</v>
      </c>
      <c r="D264" s="185"/>
      <c r="E264" s="186"/>
      <c r="F264" s="181"/>
      <c r="H264" s="182"/>
      <c r="I264" s="183"/>
      <c r="J264" s="197"/>
      <c r="K264" s="188"/>
      <c r="L264" s="199"/>
      <c r="M264" s="159"/>
    </row>
    <row r="265" spans="3:13" ht="12.75">
      <c r="C265" s="185"/>
      <c r="D265" s="185"/>
      <c r="E265" s="186"/>
      <c r="F265" s="181"/>
      <c r="G265" s="182"/>
      <c r="H265" s="182"/>
      <c r="I265" s="183"/>
      <c r="J265" s="198" t="str">
        <f>CONCATENATE(Matchs_36!F85)</f>
        <v>Vainqueur Match 65</v>
      </c>
      <c r="K265" s="152">
        <v>65</v>
      </c>
      <c r="L265" s="199"/>
      <c r="M265" s="169"/>
    </row>
    <row r="266" spans="3:13" ht="12.75">
      <c r="C266" s="137">
        <v>50</v>
      </c>
      <c r="D266" s="200" t="str">
        <f>CONCATENATE(Matchs_36!F77)</f>
        <v>Vainqueur Match 50</v>
      </c>
      <c r="E266" s="177"/>
      <c r="F266" s="181"/>
      <c r="G266" s="182"/>
      <c r="H266" s="182"/>
      <c r="I266" s="183"/>
      <c r="J266" s="201"/>
      <c r="K266" s="196"/>
      <c r="L266" s="199"/>
      <c r="M266" s="207"/>
    </row>
    <row r="267" spans="3:13" ht="12.75">
      <c r="C267" s="193"/>
      <c r="D267" s="194"/>
      <c r="E267" s="177"/>
      <c r="F267" s="181"/>
      <c r="G267" s="182"/>
      <c r="H267" s="182"/>
      <c r="I267" s="183"/>
      <c r="K267" s="189" t="str">
        <f>CONCATENATE(Matchs_36!F67)</f>
        <v>Perdant Match 50</v>
      </c>
      <c r="L267" s="199"/>
      <c r="M267" s="208" t="str">
        <f>CONCATENATE(Matchs_36!F106)</f>
        <v>Perdant Match 84</v>
      </c>
    </row>
    <row r="268" spans="3:10" ht="12.75">
      <c r="C268" s="192" t="str">
        <f>CONCATENATE(Matchs_36!F51)</f>
        <v>Perdant Match 36</v>
      </c>
      <c r="D268" s="202"/>
      <c r="E268" s="202"/>
      <c r="F268" s="184" t="str">
        <f>CONCATENATE(Matchs_36!D108)</f>
        <v>Vainqueur Match 91</v>
      </c>
      <c r="G268" s="229"/>
      <c r="H268" s="184" t="str">
        <f>CONCATENATE(Matchs_36!D107)</f>
        <v>Perdant Match 91</v>
      </c>
      <c r="I268" s="230"/>
      <c r="J268" s="202"/>
    </row>
    <row r="269" spans="6:9" ht="12.75">
      <c r="F269" s="188"/>
      <c r="G269" s="168"/>
      <c r="H269" s="203"/>
      <c r="I269" s="216"/>
    </row>
    <row r="270" spans="3:9" ht="12.75">
      <c r="C270" s="177"/>
      <c r="D270" s="181"/>
      <c r="E270" s="181"/>
      <c r="F270" s="167" t="s">
        <v>70</v>
      </c>
      <c r="G270" s="168"/>
      <c r="H270" s="169" t="s">
        <v>79</v>
      </c>
      <c r="I270" s="231"/>
    </row>
    <row r="271" spans="4:9" ht="12.75">
      <c r="D271" s="181"/>
      <c r="E271" s="181"/>
      <c r="F271" s="209"/>
      <c r="G271" s="182"/>
      <c r="H271" s="205"/>
      <c r="I271" s="232"/>
    </row>
    <row r="272" spans="3:9" ht="12.75">
      <c r="C272" s="181"/>
      <c r="F272" s="152" t="s">
        <v>107</v>
      </c>
      <c r="G272" s="168"/>
      <c r="H272" s="137" t="s">
        <v>108</v>
      </c>
      <c r="I272" s="233"/>
    </row>
    <row r="273" spans="4:9" ht="12.75">
      <c r="D273" s="181"/>
      <c r="E273" s="181"/>
      <c r="F273" s="211"/>
      <c r="G273" s="182"/>
      <c r="H273" s="159"/>
      <c r="I273" s="234"/>
    </row>
    <row r="274" spans="4:9" ht="12.75">
      <c r="D274" s="181"/>
      <c r="E274" s="181"/>
      <c r="F274" s="167"/>
      <c r="G274" s="182"/>
      <c r="H274" s="169"/>
      <c r="I274" s="231"/>
    </row>
    <row r="275" spans="6:9" ht="12.75">
      <c r="F275" s="211"/>
      <c r="G275" s="182"/>
      <c r="H275" s="207"/>
      <c r="I275" s="216"/>
    </row>
    <row r="276" spans="3:9" ht="12.75">
      <c r="C276" s="175" t="str">
        <f>CONCATENATE(Matchs_36!D52)</f>
        <v>Perdant Match 37</v>
      </c>
      <c r="D276" s="202"/>
      <c r="E276" s="202"/>
      <c r="F276" s="189" t="str">
        <f>CONCATENATE(Matchs_36!F108)</f>
        <v>Vainqueur Match 92</v>
      </c>
      <c r="G276" s="212"/>
      <c r="H276" s="208" t="str">
        <f>CONCATENATE(Matchs_36!F107)</f>
        <v>Perdant Match 92</v>
      </c>
      <c r="I276" s="235"/>
    </row>
    <row r="277" spans="3:9" ht="12.75">
      <c r="C277" s="185"/>
      <c r="F277" s="186"/>
      <c r="G277" s="182"/>
      <c r="H277" s="168"/>
      <c r="I277" s="216"/>
    </row>
    <row r="278" spans="3:12" ht="12.75">
      <c r="C278" s="137">
        <v>51</v>
      </c>
      <c r="D278" s="184" t="str">
        <f>CONCATENATE(Matchs_36!D78)</f>
        <v>Vainqueur Match 51</v>
      </c>
      <c r="E278" s="184"/>
      <c r="F278" s="181"/>
      <c r="G278" s="182"/>
      <c r="H278" s="182"/>
      <c r="I278" s="183"/>
      <c r="K278" s="212"/>
      <c r="L278" s="182"/>
    </row>
    <row r="279" spans="3:13" ht="12.75">
      <c r="C279" s="193"/>
      <c r="D279" s="180"/>
      <c r="E279" s="177"/>
      <c r="F279" s="181"/>
      <c r="G279" s="182"/>
      <c r="H279" s="182"/>
      <c r="I279" s="183"/>
      <c r="J279" s="184" t="str">
        <f>CONCATENATE(Matchs_36!D86)</f>
        <v>Perdant Match 75</v>
      </c>
      <c r="K279" s="212"/>
      <c r="L279" s="182"/>
      <c r="M279" s="184" t="str">
        <f>CONCATENATE(Matchs_36!D105)</f>
        <v>Perdant Match 65</v>
      </c>
    </row>
    <row r="280" spans="3:13" ht="12.75">
      <c r="C280" s="192" t="str">
        <f>CONCATENATE(Matchs_36!F52)</f>
        <v>Perdant Match 38</v>
      </c>
      <c r="D280" s="193"/>
      <c r="E280" s="179"/>
      <c r="F280" s="210"/>
      <c r="G280" s="212"/>
      <c r="H280" s="212"/>
      <c r="I280" s="218"/>
      <c r="J280" s="219"/>
      <c r="K280" s="212"/>
      <c r="L280" s="202"/>
      <c r="M280" s="203"/>
    </row>
    <row r="281" spans="4:13" ht="12.75">
      <c r="D281" s="185"/>
      <c r="E281" s="186"/>
      <c r="F281" s="181"/>
      <c r="G281" s="220"/>
      <c r="H281" s="182"/>
      <c r="I281" s="183"/>
      <c r="J281" s="197"/>
      <c r="K281" s="202"/>
      <c r="M281" s="169" t="s">
        <v>96</v>
      </c>
    </row>
    <row r="282" spans="4:13" ht="12.75">
      <c r="D282" s="137">
        <v>76</v>
      </c>
      <c r="E282" s="189" t="str">
        <f>CONCATENATE(Matchs_36!D94)</f>
        <v>Vainqueur Match 76</v>
      </c>
      <c r="F282" s="190"/>
      <c r="G282" s="174">
        <v>92</v>
      </c>
      <c r="H282" s="221"/>
      <c r="I282" s="192" t="str">
        <f>CONCATENATE(Matchs_36!F94)</f>
        <v>Vainqueur Match 84</v>
      </c>
      <c r="J282" s="152">
        <v>84</v>
      </c>
      <c r="K282" s="202"/>
      <c r="M282" s="205"/>
    </row>
    <row r="283" spans="3:13" ht="12.75">
      <c r="C283" s="181"/>
      <c r="D283" s="193"/>
      <c r="E283" s="179"/>
      <c r="F283" s="177"/>
      <c r="G283" s="222"/>
      <c r="H283" s="186"/>
      <c r="I283" s="195"/>
      <c r="J283" s="196"/>
      <c r="K283" s="176" t="str">
        <f>CONCATENATE(Matchs_36!D68)</f>
        <v>Perdant Match 51</v>
      </c>
      <c r="M283" s="137" t="s">
        <v>95</v>
      </c>
    </row>
    <row r="284" spans="3:13" ht="12.75">
      <c r="C284" s="175" t="str">
        <f>CONCATENATE(Matchs_36!D53)</f>
        <v>Perdant Match 39</v>
      </c>
      <c r="D284" s="185"/>
      <c r="E284" s="186"/>
      <c r="F284" s="181"/>
      <c r="G284" s="199"/>
      <c r="H284" s="182"/>
      <c r="I284" s="183"/>
      <c r="J284" s="197"/>
      <c r="K284" s="197"/>
      <c r="M284" s="159"/>
    </row>
    <row r="285" spans="3:13" ht="12.75">
      <c r="C285" s="185"/>
      <c r="D285" s="185"/>
      <c r="E285" s="186"/>
      <c r="F285" s="181"/>
      <c r="G285" s="156"/>
      <c r="H285" s="182"/>
      <c r="I285" s="183"/>
      <c r="J285" s="198" t="str">
        <f>CONCATENATE(Matchs_36!F86)</f>
        <v>Vainqueur Match 66</v>
      </c>
      <c r="K285" s="152">
        <v>66</v>
      </c>
      <c r="M285" s="169"/>
    </row>
    <row r="286" spans="3:13" ht="12.75">
      <c r="C286" s="137">
        <v>52</v>
      </c>
      <c r="D286" s="200" t="str">
        <f>CONCATENATE(Matchs_36!F78)</f>
        <v>Vainqueur Match 52</v>
      </c>
      <c r="E286" s="177"/>
      <c r="I286" s="178"/>
      <c r="J286" s="201"/>
      <c r="K286" s="196"/>
      <c r="L286" s="199"/>
      <c r="M286" s="207"/>
    </row>
    <row r="287" spans="3:13" ht="12.75">
      <c r="C287" s="193"/>
      <c r="D287" s="194"/>
      <c r="E287" s="177"/>
      <c r="I287" s="178"/>
      <c r="K287" s="189" t="str">
        <f>CONCATENATE(Matchs_36!F68)</f>
        <v>Perdant Match 52</v>
      </c>
      <c r="L287" s="199"/>
      <c r="M287" s="208" t="str">
        <f>CONCATENATE(Matchs_36!F105)</f>
        <v>Perdant Match 66</v>
      </c>
    </row>
    <row r="288" spans="3:13" ht="12.75">
      <c r="C288" s="192" t="str">
        <f>CONCATENATE(Matchs_36!F53)</f>
        <v>Perdant Match 40</v>
      </c>
      <c r="D288" s="181"/>
      <c r="E288" s="181"/>
      <c r="I288" s="178"/>
      <c r="K288" s="186"/>
      <c r="L288" s="199"/>
      <c r="M288" s="168"/>
    </row>
    <row r="292" spans="6:10" ht="12.75" customHeight="1">
      <c r="F292" s="292" t="s">
        <v>129</v>
      </c>
      <c r="G292" s="292"/>
      <c r="H292" s="292"/>
      <c r="I292" s="292"/>
      <c r="J292" s="292"/>
    </row>
    <row r="293" spans="6:10" ht="12.75" customHeight="1">
      <c r="F293" s="292"/>
      <c r="G293" s="292"/>
      <c r="H293" s="292"/>
      <c r="I293" s="292"/>
      <c r="J293" s="292"/>
    </row>
    <row r="294" spans="6:10" ht="12.75">
      <c r="F294" s="292"/>
      <c r="G294" s="292"/>
      <c r="H294" s="292"/>
      <c r="I294" s="292"/>
      <c r="J294" s="292"/>
    </row>
    <row r="297" ht="12.75">
      <c r="C297" s="175" t="str">
        <f>CONCATENATE(Matchs_36!D58)</f>
        <v>Perdant Match 41</v>
      </c>
    </row>
    <row r="298" ht="12.75">
      <c r="C298" s="159"/>
    </row>
    <row r="299" spans="3:9" ht="12.75">
      <c r="C299" s="137">
        <v>57</v>
      </c>
      <c r="D299" s="176" t="str">
        <f>CONCATENATE(Matchs_36!D79)</f>
        <v>Vainqueur Match 57</v>
      </c>
      <c r="E299" s="177"/>
      <c r="I299" s="178"/>
    </row>
    <row r="300" spans="3:13" ht="12.75">
      <c r="C300" s="193"/>
      <c r="D300" s="180"/>
      <c r="E300" s="177"/>
      <c r="F300" s="181"/>
      <c r="G300" s="156"/>
      <c r="H300" s="182"/>
      <c r="I300" s="183"/>
      <c r="J300" s="184" t="str">
        <f>CONCATENATE(Matchs_36!D87)</f>
        <v>Perdant Match 78</v>
      </c>
      <c r="M300" s="184" t="str">
        <f>CONCATENATE(Matchs_36!D110)</f>
        <v>Perdant Match 85</v>
      </c>
    </row>
    <row r="301" spans="3:13" ht="12.75">
      <c r="C301" s="192" t="str">
        <f>CONCATENATE(Matchs_36!F58)</f>
        <v>Perdant Match 42</v>
      </c>
      <c r="D301" s="185"/>
      <c r="E301" s="186"/>
      <c r="F301" s="181"/>
      <c r="G301" s="187"/>
      <c r="H301" s="182"/>
      <c r="I301" s="183"/>
      <c r="J301" s="188"/>
      <c r="M301" s="203"/>
    </row>
    <row r="302" spans="3:13" ht="12.75">
      <c r="C302" s="135"/>
      <c r="D302" s="185"/>
      <c r="E302" s="186"/>
      <c r="F302" s="181"/>
      <c r="H302" s="182"/>
      <c r="I302" s="183"/>
      <c r="J302" s="155"/>
      <c r="M302" s="169" t="s">
        <v>29</v>
      </c>
    </row>
    <row r="303" spans="3:13" ht="12.75">
      <c r="C303" s="181"/>
      <c r="D303" s="137" t="s">
        <v>62</v>
      </c>
      <c r="E303" s="189" t="str">
        <f>CONCATENATE(Matchs_36!D95)</f>
        <v>Vainqueur Match 77</v>
      </c>
      <c r="F303" s="190"/>
      <c r="H303" s="191"/>
      <c r="I303" s="192" t="str">
        <f>CONCATENATE(Matchs_36!F95)</f>
        <v>Vainqueur Match 85</v>
      </c>
      <c r="J303" s="152" t="s">
        <v>86</v>
      </c>
      <c r="L303" s="199"/>
      <c r="M303" s="205"/>
    </row>
    <row r="304" spans="3:13" ht="12.75">
      <c r="C304" s="181"/>
      <c r="D304" s="193"/>
      <c r="E304" s="179"/>
      <c r="F304" s="194"/>
      <c r="G304" s="161">
        <v>93</v>
      </c>
      <c r="H304" s="186"/>
      <c r="I304" s="195"/>
      <c r="J304" s="196"/>
      <c r="K304" s="176" t="str">
        <f>CONCATENATE(Matchs_36!D69)</f>
        <v>Perdant Match 57</v>
      </c>
      <c r="L304" s="199"/>
      <c r="M304" s="137" t="s">
        <v>105</v>
      </c>
    </row>
    <row r="305" spans="3:13" ht="12.75">
      <c r="C305" s="175" t="str">
        <f>CONCATENATE(Matchs_36!D59)</f>
        <v>Perdant Match 43</v>
      </c>
      <c r="D305" s="185"/>
      <c r="E305" s="186"/>
      <c r="F305" s="181"/>
      <c r="H305" s="182"/>
      <c r="I305" s="183"/>
      <c r="J305" s="197"/>
      <c r="K305" s="188"/>
      <c r="L305" s="199"/>
      <c r="M305" s="159"/>
    </row>
    <row r="306" spans="3:13" ht="12.75">
      <c r="C306" s="185"/>
      <c r="D306" s="185"/>
      <c r="E306" s="186"/>
      <c r="F306" s="181"/>
      <c r="G306" s="182"/>
      <c r="H306" s="182"/>
      <c r="I306" s="183"/>
      <c r="J306" s="198" t="str">
        <f>CONCATENATE(Matchs_36!F87)</f>
        <v>Vainqueur Match 67</v>
      </c>
      <c r="K306" s="152">
        <v>67</v>
      </c>
      <c r="L306" s="199"/>
      <c r="M306" s="169"/>
    </row>
    <row r="307" spans="3:13" ht="12.75">
      <c r="C307" s="137">
        <v>58</v>
      </c>
      <c r="D307" s="200" t="str">
        <f>CONCATENATE(Matchs_36!F79)</f>
        <v>Vainqueur Match 58</v>
      </c>
      <c r="E307" s="177"/>
      <c r="F307" s="181"/>
      <c r="G307" s="182"/>
      <c r="H307" s="182"/>
      <c r="I307" s="183"/>
      <c r="J307" s="201"/>
      <c r="K307" s="196"/>
      <c r="L307" s="199"/>
      <c r="M307" s="207"/>
    </row>
    <row r="308" spans="3:13" ht="12.75">
      <c r="C308" s="193"/>
      <c r="D308" s="194"/>
      <c r="E308" s="177"/>
      <c r="F308" s="181"/>
      <c r="G308" s="182"/>
      <c r="H308" s="182"/>
      <c r="I308" s="183"/>
      <c r="K308" s="189" t="str">
        <f>CONCATENATE(Matchs_36!F69)</f>
        <v>Perdant Match 58</v>
      </c>
      <c r="L308" s="199"/>
      <c r="M308" s="208" t="str">
        <f>CONCATENATE(Matchs_36!F110)</f>
        <v>Perdant Match 86</v>
      </c>
    </row>
    <row r="309" spans="3:10" ht="12.75">
      <c r="C309" s="192" t="str">
        <f>CONCATENATE(Matchs_36!F59)</f>
        <v>Perdant Match 44</v>
      </c>
      <c r="D309" s="202"/>
      <c r="E309" s="202"/>
      <c r="F309" s="184" t="str">
        <f>CONCATENATE(Matchs_36!D112)</f>
        <v>Vainqueur Match 93</v>
      </c>
      <c r="G309" s="229"/>
      <c r="H309" s="184" t="str">
        <f>CONCATENATE(Matchs_36!D111)</f>
        <v>Perdant Match 93</v>
      </c>
      <c r="I309" s="230"/>
      <c r="J309" s="202"/>
    </row>
    <row r="310" spans="6:9" ht="12.75">
      <c r="F310" s="188"/>
      <c r="G310" s="168"/>
      <c r="H310" s="203"/>
      <c r="I310" s="216"/>
    </row>
    <row r="311" spans="3:9" ht="12.75">
      <c r="C311" s="177"/>
      <c r="D311" s="181"/>
      <c r="E311" s="181"/>
      <c r="F311" s="167" t="s">
        <v>18</v>
      </c>
      <c r="G311" s="168"/>
      <c r="H311" s="169" t="s">
        <v>19</v>
      </c>
      <c r="I311" s="231"/>
    </row>
    <row r="312" spans="4:9" ht="12.75">
      <c r="D312" s="181"/>
      <c r="E312" s="181"/>
      <c r="F312" s="209"/>
      <c r="G312" s="182"/>
      <c r="H312" s="205"/>
      <c r="I312" s="232"/>
    </row>
    <row r="313" spans="3:9" ht="12.75">
      <c r="C313" s="181"/>
      <c r="F313" s="152" t="s">
        <v>130</v>
      </c>
      <c r="G313" s="168"/>
      <c r="H313" s="137" t="s">
        <v>104</v>
      </c>
      <c r="I313" s="233"/>
    </row>
    <row r="314" spans="4:9" ht="12.75">
      <c r="D314" s="181"/>
      <c r="E314" s="181"/>
      <c r="F314" s="211"/>
      <c r="G314" s="182"/>
      <c r="H314" s="159"/>
      <c r="I314" s="234"/>
    </row>
    <row r="315" spans="4:9" ht="12.75">
      <c r="D315" s="181"/>
      <c r="E315" s="181"/>
      <c r="F315" s="167"/>
      <c r="G315" s="182"/>
      <c r="H315" s="169"/>
      <c r="I315" s="231"/>
    </row>
    <row r="316" spans="6:9" ht="12.75">
      <c r="F316" s="211"/>
      <c r="G316" s="182"/>
      <c r="H316" s="207"/>
      <c r="I316" s="216"/>
    </row>
    <row r="317" spans="3:9" ht="12.75">
      <c r="C317" s="175" t="str">
        <f>CONCATENATE(Matchs_36!D60)</f>
        <v>Perdant Match 45</v>
      </c>
      <c r="D317" s="202"/>
      <c r="E317" s="202"/>
      <c r="F317" s="189" t="str">
        <f>CONCATENATE(Matchs_36!F112)</f>
        <v>Vainqueur Match 94</v>
      </c>
      <c r="G317" s="212"/>
      <c r="H317" s="208" t="str">
        <f>CONCATENATE(Matchs_36!F111)</f>
        <v>Perdant Match 94</v>
      </c>
      <c r="I317" s="235"/>
    </row>
    <row r="318" spans="3:9" ht="12.75">
      <c r="C318" s="185"/>
      <c r="F318" s="186"/>
      <c r="G318" s="182"/>
      <c r="H318" s="168"/>
      <c r="I318" s="216"/>
    </row>
    <row r="319" spans="3:12" ht="12.75">
      <c r="C319" s="137">
        <v>59</v>
      </c>
      <c r="D319" s="184" t="str">
        <f>CONCATENATE(Matchs_36!D80)</f>
        <v>Vainqueur Match 59</v>
      </c>
      <c r="E319" s="184"/>
      <c r="F319" s="181"/>
      <c r="G319" s="182"/>
      <c r="H319" s="182"/>
      <c r="I319" s="183"/>
      <c r="K319" s="212"/>
      <c r="L319" s="182"/>
    </row>
    <row r="320" spans="3:13" ht="12.75">
      <c r="C320" s="193"/>
      <c r="D320" s="180"/>
      <c r="E320" s="177"/>
      <c r="F320" s="181"/>
      <c r="G320" s="182"/>
      <c r="H320" s="182"/>
      <c r="I320" s="183"/>
      <c r="J320" s="184" t="str">
        <f>CONCATENATE(Matchs_36!D88)</f>
        <v>Perdant Match 77</v>
      </c>
      <c r="K320" s="212"/>
      <c r="L320" s="182"/>
      <c r="M320" s="184" t="str">
        <f>CONCATENATE(Matchs_36!D109)</f>
        <v>Perdant Match 67</v>
      </c>
    </row>
    <row r="321" spans="3:13" ht="12.75">
      <c r="C321" s="192" t="str">
        <f>CONCATENATE(Matchs_36!F60)</f>
        <v>Perdant Match 46</v>
      </c>
      <c r="D321" s="193"/>
      <c r="E321" s="179"/>
      <c r="F321" s="210"/>
      <c r="G321" s="212"/>
      <c r="H321" s="212"/>
      <c r="I321" s="218"/>
      <c r="J321" s="219"/>
      <c r="K321" s="212"/>
      <c r="L321" s="202"/>
      <c r="M321" s="203"/>
    </row>
    <row r="322" spans="4:13" ht="12.75">
      <c r="D322" s="185"/>
      <c r="E322" s="186"/>
      <c r="F322" s="181"/>
      <c r="G322" s="220"/>
      <c r="H322" s="182"/>
      <c r="I322" s="183"/>
      <c r="J322" s="197"/>
      <c r="K322" s="202"/>
      <c r="M322" s="169" t="s">
        <v>48</v>
      </c>
    </row>
    <row r="323" spans="4:13" ht="12.75">
      <c r="D323" s="137" t="s">
        <v>80</v>
      </c>
      <c r="E323" s="189" t="str">
        <f>CONCATENATE(Matchs_36!D96)</f>
        <v>Vainqueur Match 78</v>
      </c>
      <c r="F323" s="190"/>
      <c r="G323" s="174">
        <v>94</v>
      </c>
      <c r="H323" s="221"/>
      <c r="I323" s="192" t="str">
        <f>CONCATENATE(Matchs_36!F96)</f>
        <v>Vainqueur Match 86</v>
      </c>
      <c r="J323" s="152" t="s">
        <v>88</v>
      </c>
      <c r="K323" s="202"/>
      <c r="M323" s="205"/>
    </row>
    <row r="324" spans="3:13" ht="12.75">
      <c r="C324" s="181"/>
      <c r="D324" s="193"/>
      <c r="E324" s="179"/>
      <c r="F324" s="177"/>
      <c r="G324" s="222"/>
      <c r="H324" s="186"/>
      <c r="I324" s="195"/>
      <c r="J324" s="196"/>
      <c r="K324" s="176" t="str">
        <f>CONCATENATE(Matchs_36!D70)</f>
        <v>Perdant Match 59</v>
      </c>
      <c r="M324" s="137" t="s">
        <v>106</v>
      </c>
    </row>
    <row r="325" spans="3:13" ht="12.75">
      <c r="C325" s="175" t="str">
        <f>CONCATENATE(Matchs_36!D61)</f>
        <v>Perdant Match 47</v>
      </c>
      <c r="D325" s="185"/>
      <c r="E325" s="186"/>
      <c r="F325" s="181"/>
      <c r="G325" s="199"/>
      <c r="H325" s="182"/>
      <c r="I325" s="183"/>
      <c r="J325" s="197"/>
      <c r="K325" s="197"/>
      <c r="M325" s="159"/>
    </row>
    <row r="326" spans="3:13" ht="12.75">
      <c r="C326" s="185"/>
      <c r="D326" s="185"/>
      <c r="E326" s="186"/>
      <c r="F326" s="181"/>
      <c r="G326" s="156"/>
      <c r="H326" s="182"/>
      <c r="I326" s="183"/>
      <c r="J326" s="198" t="str">
        <f>CONCATENATE(Matchs_36!F88)</f>
        <v>Vainqueur Match 68</v>
      </c>
      <c r="K326" s="152">
        <v>68</v>
      </c>
      <c r="M326" s="169"/>
    </row>
    <row r="327" spans="3:13" ht="12.75">
      <c r="C327" s="137">
        <v>60</v>
      </c>
      <c r="D327" s="200" t="str">
        <f>CONCATENATE(Matchs_36!F80)</f>
        <v>Vainqueur Match 60</v>
      </c>
      <c r="E327" s="177"/>
      <c r="I327" s="178"/>
      <c r="J327" s="201"/>
      <c r="K327" s="196"/>
      <c r="L327" s="199"/>
      <c r="M327" s="207"/>
    </row>
    <row r="328" spans="3:13" ht="12.75">
      <c r="C328" s="193"/>
      <c r="D328" s="194"/>
      <c r="E328" s="177"/>
      <c r="I328" s="178"/>
      <c r="K328" s="189" t="str">
        <f>CONCATENATE(Matchs_36!F70)</f>
        <v>Perdant Match 60</v>
      </c>
      <c r="L328" s="199"/>
      <c r="M328" s="208" t="str">
        <f>CONCATENATE(Matchs_36!F109)</f>
        <v>Perdant Match 68</v>
      </c>
    </row>
    <row r="329" spans="3:13" ht="12.75">
      <c r="C329" s="192" t="str">
        <f>CONCATENATE(Matchs_36!F61)</f>
        <v>Perdant Match 48</v>
      </c>
      <c r="D329" s="181"/>
      <c r="E329" s="181"/>
      <c r="I329" s="178"/>
      <c r="K329" s="186"/>
      <c r="L329" s="199"/>
      <c r="M329" s="168"/>
    </row>
  </sheetData>
  <sheetProtection sheet="1"/>
  <mergeCells count="45">
    <mergeCell ref="F210:J212"/>
    <mergeCell ref="F251:J253"/>
    <mergeCell ref="F292:J294"/>
    <mergeCell ref="C209:D209"/>
    <mergeCell ref="F209:G209"/>
    <mergeCell ref="I209:J209"/>
    <mergeCell ref="C207:D207"/>
    <mergeCell ref="F207:G207"/>
    <mergeCell ref="I207:J207"/>
    <mergeCell ref="C208:D208"/>
    <mergeCell ref="F208:G208"/>
    <mergeCell ref="C204:D204"/>
    <mergeCell ref="F204:G204"/>
    <mergeCell ref="I204:J204"/>
    <mergeCell ref="I208:J208"/>
    <mergeCell ref="C205:D205"/>
    <mergeCell ref="C206:D206"/>
    <mergeCell ref="F206:G206"/>
    <mergeCell ref="I206:J206"/>
    <mergeCell ref="F201:G201"/>
    <mergeCell ref="I201:J201"/>
    <mergeCell ref="C202:D202"/>
    <mergeCell ref="F202:G202"/>
    <mergeCell ref="I202:J202"/>
    <mergeCell ref="F84:J86"/>
    <mergeCell ref="F2:J4"/>
    <mergeCell ref="F43:J45"/>
    <mergeCell ref="F125:J127"/>
    <mergeCell ref="F165:J167"/>
    <mergeCell ref="F205:G205"/>
    <mergeCell ref="I205:J205"/>
    <mergeCell ref="L201:M201"/>
    <mergeCell ref="L202:M202"/>
    <mergeCell ref="C200:M200"/>
    <mergeCell ref="C201:D201"/>
    <mergeCell ref="L204:M204"/>
    <mergeCell ref="C203:D203"/>
    <mergeCell ref="F203:G203"/>
    <mergeCell ref="I203:J203"/>
    <mergeCell ref="L205:M205"/>
    <mergeCell ref="L206:M206"/>
    <mergeCell ref="L207:M207"/>
    <mergeCell ref="L208:M208"/>
    <mergeCell ref="L209:M209"/>
    <mergeCell ref="L203:M203"/>
  </mergeCells>
  <printOptions horizontalCentered="1" verticalCentered="1"/>
  <pageMargins left="0" right="0" top="0" bottom="0" header="0" footer="0"/>
  <pageSetup horizontalDpi="300" verticalDpi="300" orientation="landscape" paperSize="9" scale="87" r:id="rId1"/>
  <rowBreaks count="7" manualBreakCount="7">
    <brk id="41" max="255" man="1"/>
    <brk id="82" max="255" man="1"/>
    <brk id="123" max="255" man="1"/>
    <brk id="164" max="255" man="1"/>
    <brk id="209" max="255" man="1"/>
    <brk id="248" max="13" man="1"/>
    <brk id="28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B41" sqref="B41"/>
    </sheetView>
  </sheetViews>
  <sheetFormatPr defaultColWidth="8.7109375" defaultRowHeight="12.75"/>
  <cols>
    <col min="1" max="1" width="3.00390625" style="10" customWidth="1"/>
    <col min="2" max="2" width="19.57421875" style="0" customWidth="1"/>
  </cols>
  <sheetData>
    <row r="1" spans="1:2" ht="39.75" customHeight="1" thickBot="1" thickTop="1">
      <c r="A1" s="296" t="s">
        <v>13</v>
      </c>
      <c r="B1" s="297"/>
    </row>
    <row r="2" spans="1:2" ht="18" customHeight="1" thickTop="1">
      <c r="A2" s="4">
        <v>1</v>
      </c>
      <c r="B2" s="2" t="str">
        <f>IF(Matchs_36!G120=Matchs_36!I120,"Place 1",IF(Matchs_36!G120&gt;Matchs_36!I120,Matchs_36!D120,Matchs_36!F120))</f>
        <v>Place 1</v>
      </c>
    </row>
    <row r="3" spans="1:2" ht="18" customHeight="1">
      <c r="A3" s="4">
        <f>SUM(A2,1)</f>
        <v>2</v>
      </c>
      <c r="B3" s="2" t="str">
        <f>IF(Matchs_36!G120=Matchs_36!I120,"Place 2",IF(Matchs_36!G120&lt;Matchs_36!I120,Matchs_36!D120,Matchs_36!F120))</f>
        <v>Place 2</v>
      </c>
    </row>
    <row r="4" spans="1:2" ht="18" customHeight="1">
      <c r="A4" s="4">
        <f>SUM(A3,1)</f>
        <v>3</v>
      </c>
      <c r="B4" s="2" t="str">
        <f>IF(Matchs_36!G119=Matchs_36!I119,"Place 3",IF(Matchs_36!G119&gt;Matchs_36!I119,Matchs_36!D119,Matchs_36!F119))</f>
        <v>Place 3</v>
      </c>
    </row>
    <row r="5" spans="1:2" ht="18" customHeight="1">
      <c r="A5" s="4">
        <f>SUM(A4,1)</f>
        <v>4</v>
      </c>
      <c r="B5" s="2" t="str">
        <f>IF(Matchs_36!G119=Matchs_36!I119,"Place 4",IF(Matchs_36!G119&lt;Matchs_36!I119,Matchs_36!D119,Matchs_36!F119))</f>
        <v>Place 4</v>
      </c>
    </row>
    <row r="6" spans="1:2" ht="18" customHeight="1">
      <c r="A6" s="4">
        <f>SUM(A5,1)</f>
        <v>5</v>
      </c>
      <c r="B6" s="2" t="str">
        <f>IF(Matchs_36!G118=Matchs_36!I118,"Place 5",IF(Matchs_36!G118&gt;Matchs_36!I118,Matchs_36!D118,Matchs_36!F118))</f>
        <v>Place 5</v>
      </c>
    </row>
    <row r="7" spans="1:2" ht="18" customHeight="1">
      <c r="A7" s="4">
        <v>6</v>
      </c>
      <c r="B7" s="2" t="str">
        <f>IF(Matchs_36!G118=Matchs_36!I118,"Place 6",IF(Matchs_36!G118&lt;Matchs_36!I118,Matchs_36!D118,Matchs_36!F118))</f>
        <v>Place 6</v>
      </c>
    </row>
    <row r="8" spans="1:2" ht="18" customHeight="1">
      <c r="A8" s="4">
        <v>7</v>
      </c>
      <c r="B8" s="2" t="str">
        <f>IF(Matchs_36!G117=Matchs_36!I117,"Place 7",IF(Matchs_36!G117&gt;Matchs_36!I117,Matchs_36!D117,Matchs_36!F117))</f>
        <v>Place 7</v>
      </c>
    </row>
    <row r="9" spans="1:2" ht="18" customHeight="1">
      <c r="A9" s="4">
        <v>8</v>
      </c>
      <c r="B9" s="2" t="str">
        <f>IF(Matchs_36!G117=Matchs_36!I117,"Place 8",IF(Matchs_36!G117&lt;Matchs_36!I117,Matchs_36!D117,Matchs_36!F117))</f>
        <v>Place 8</v>
      </c>
    </row>
    <row r="10" spans="1:2" ht="18" customHeight="1">
      <c r="A10" s="4">
        <v>9</v>
      </c>
      <c r="B10" s="2" t="str">
        <f>IF(Matchs_36!G116=Matchs_36!I116,"Place 9",IF(Matchs_36!G116&gt;Matchs_36!I116,Matchs_36!D116,Matchs_36!F116))</f>
        <v>Place 9</v>
      </c>
    </row>
    <row r="11" spans="1:2" ht="18" customHeight="1">
      <c r="A11" s="4">
        <v>10</v>
      </c>
      <c r="B11" s="2" t="str">
        <f>IF(Matchs_36!G116=Matchs_36!I116,"Place 10",IF(Matchs_36!G116&lt;Matchs_36!I116,Matchs_36!D116,Matchs_36!F116))</f>
        <v>Place 10</v>
      </c>
    </row>
    <row r="12" spans="1:2" ht="18" customHeight="1">
      <c r="A12" s="4">
        <v>11</v>
      </c>
      <c r="B12" s="2" t="str">
        <f>IF(Matchs_36!G115=Matchs_36!I115,"Place 11",IF(Matchs_36!G115&gt;Matchs_36!I115,Matchs_36!D115,Matchs_36!F115))</f>
        <v>Place 11</v>
      </c>
    </row>
    <row r="13" spans="1:2" ht="18" customHeight="1">
      <c r="A13" s="4">
        <v>12</v>
      </c>
      <c r="B13" s="2" t="str">
        <f>IF(Matchs_36!G115=Matchs_36!I115,"Place 12",IF(Matchs_36!G115&lt;Matchs_36!I115,Matchs_36!D115,Matchs_36!F115))</f>
        <v>Place 12</v>
      </c>
    </row>
    <row r="14" spans="1:2" ht="18" customHeight="1">
      <c r="A14" s="4">
        <v>13</v>
      </c>
      <c r="B14" s="2" t="str">
        <f>IF(Matchs_36!G114=Matchs_36!I114,"Place 13",IF(Matchs_36!G114&gt;Matchs_36!I114,Matchs_36!D114,Matchs_36!F114))</f>
        <v>Place 13</v>
      </c>
    </row>
    <row r="15" spans="1:2" ht="18" customHeight="1">
      <c r="A15" s="4">
        <v>14</v>
      </c>
      <c r="B15" s="2" t="str">
        <f>IF(Matchs_36!G114=Matchs_36!I114,"Place 14",IF(Matchs_36!G114&lt;Matchs_36!I114,Matchs_36!D114,Matchs_36!F114))</f>
        <v>Place 14</v>
      </c>
    </row>
    <row r="16" spans="1:2" ht="18" customHeight="1">
      <c r="A16" s="4">
        <v>15</v>
      </c>
      <c r="B16" s="2" t="str">
        <f>IF(Matchs_36!G113=Matchs_36!I113,"Place 15",IF(Matchs_36!G113&gt;Matchs_36!I113,Matchs_36!D113,Matchs_36!F113))</f>
        <v>Place 15</v>
      </c>
    </row>
    <row r="17" spans="1:2" ht="18" customHeight="1">
      <c r="A17" s="4">
        <v>16</v>
      </c>
      <c r="B17" s="2" t="str">
        <f>IF(Matchs_36!G113=Matchs_36!I113,"Place 16",IF(Matchs_36!G113&lt;Matchs_36!I113,Matchs_36!D113,Matchs_36!F113))</f>
        <v>Place 16</v>
      </c>
    </row>
    <row r="18" spans="1:2" ht="18" customHeight="1">
      <c r="A18" s="4">
        <v>17</v>
      </c>
      <c r="B18" s="2" t="str">
        <f>IF(Matchs_36!G112=Matchs_36!I112,"Place 17",IF(Matchs_36!G112&gt;Matchs_36!I112,Matchs_36!D112,Matchs_36!F112))</f>
        <v>Place 17</v>
      </c>
    </row>
    <row r="19" spans="1:2" ht="18" customHeight="1">
      <c r="A19" s="4">
        <v>18</v>
      </c>
      <c r="B19" s="2" t="str">
        <f>IF(Matchs_36!G112=Matchs_36!I112,"Place 18",IF(Matchs_36!G112&lt;Matchs_36!I112,Matchs_36!D112,Matchs_36!F112))</f>
        <v>Place 18</v>
      </c>
    </row>
    <row r="20" spans="1:2" ht="18" customHeight="1">
      <c r="A20" s="4">
        <v>19</v>
      </c>
      <c r="B20" s="2" t="str">
        <f>IF(Matchs_36!G111=Matchs_36!I111,"Place 19",IF(Matchs_36!G111&gt;Matchs_36!I111,Matchs_36!D111,Matchs_36!F111))</f>
        <v>Place 19</v>
      </c>
    </row>
    <row r="21" spans="1:2" ht="18" customHeight="1">
      <c r="A21" s="4">
        <v>20</v>
      </c>
      <c r="B21" s="2" t="str">
        <f>IF(Matchs_36!G111=Matchs_36!I111,"Place 20",IF(Matchs_36!G111&lt;Matchs_36!I111,Matchs_36!D111,Matchs_36!F111))</f>
        <v>Place 20</v>
      </c>
    </row>
    <row r="22" spans="1:2" ht="18" customHeight="1">
      <c r="A22" s="4">
        <v>21</v>
      </c>
      <c r="B22" s="2" t="str">
        <f>IF(Matchs_36!G110=Matchs_36!I110,"Place 21",IF(Matchs_36!G110&gt;Matchs_36!I110,Matchs_36!D110,Matchs_36!F110))</f>
        <v>Place 21</v>
      </c>
    </row>
    <row r="23" spans="1:2" ht="18" customHeight="1">
      <c r="A23" s="4">
        <v>22</v>
      </c>
      <c r="B23" s="2" t="str">
        <f>IF(Matchs_36!G110=Matchs_36!I110,"Place 22",IF(Matchs_36!G110&lt;Matchs_36!I110,Matchs_36!D110,Matchs_36!F110))</f>
        <v>Place 22</v>
      </c>
    </row>
    <row r="24" spans="1:2" ht="18" customHeight="1">
      <c r="A24" s="4">
        <v>23</v>
      </c>
      <c r="B24" s="2" t="str">
        <f>IF(Matchs_36!G109=Matchs_36!I109,"Place 23",IF(Matchs_36!G109&gt;Matchs_36!I109,Matchs_36!D109,Matchs_36!F109))</f>
        <v>Place 23</v>
      </c>
    </row>
    <row r="25" spans="1:2" ht="18" customHeight="1">
      <c r="A25" s="103">
        <v>24</v>
      </c>
      <c r="B25" s="2" t="str">
        <f>IF(Matchs_36!G109=Matchs_36!I109,"Place 24",IF(Matchs_36!G109&lt;Matchs_36!I109,Matchs_36!D109,Matchs_36!F109))</f>
        <v>Place 24</v>
      </c>
    </row>
    <row r="26" spans="1:2" ht="18" customHeight="1">
      <c r="A26" s="4">
        <v>25</v>
      </c>
      <c r="B26" s="2" t="str">
        <f>IF(Matchs_36!G108=Matchs_36!I108,"Place 25",IF(Matchs_36!G108&gt;Matchs_36!I108,Matchs_36!D108,Matchs_36!F108))</f>
        <v>Place 25</v>
      </c>
    </row>
    <row r="27" spans="1:2" ht="18" customHeight="1">
      <c r="A27" s="4">
        <v>26</v>
      </c>
      <c r="B27" s="2" t="str">
        <f>IF(Matchs_36!G108=Matchs_36!I108,"Place 26",IF(Matchs_36!G108&lt;Matchs_36!I108,Matchs_36!D108,Matchs_36!F108))</f>
        <v>Place 26</v>
      </c>
    </row>
    <row r="28" spans="1:2" ht="18" customHeight="1">
      <c r="A28" s="4">
        <v>27</v>
      </c>
      <c r="B28" s="2" t="str">
        <f>IF(Matchs_36!G107=Matchs_36!I107,"Place 27",IF(Matchs_36!G107&gt;Matchs_36!I107,Matchs_36!D107,Matchs_36!F107))</f>
        <v>Place 27</v>
      </c>
    </row>
    <row r="29" spans="1:2" ht="18" customHeight="1">
      <c r="A29" s="103">
        <v>28</v>
      </c>
      <c r="B29" s="104" t="str">
        <f>IF(Matchs_36!G107=Matchs_36!I107,"Place 28",IF(Matchs_36!G107&lt;Matchs_36!I107,Matchs_36!D107,Matchs_36!F107))</f>
        <v>Place 28</v>
      </c>
    </row>
    <row r="30" spans="1:2" ht="18" customHeight="1">
      <c r="A30" s="4">
        <v>29</v>
      </c>
      <c r="B30" s="2" t="str">
        <f>IF(Matchs_36!G106=Matchs_36!I106,"Place 29",IF(Matchs_36!G106&gt;Matchs_36!I106,Matchs_36!D106,Matchs_36!F106))</f>
        <v>Place 29</v>
      </c>
    </row>
    <row r="31" spans="1:2" ht="18" customHeight="1">
      <c r="A31" s="223">
        <v>30</v>
      </c>
      <c r="B31" s="227" t="str">
        <f>IF(Matchs_36!G106=Matchs_36!I106,"Place 30",IF(Matchs_36!G106&lt;Matchs_36!I106,Matchs_36!D106,Matchs_36!F106))</f>
        <v>Place 30</v>
      </c>
    </row>
    <row r="32" spans="1:2" ht="18" customHeight="1">
      <c r="A32" s="4">
        <v>31</v>
      </c>
      <c r="B32" s="2" t="str">
        <f>IF(Matchs_36!G105=Matchs_36!I105,"Place 31",IF(Matchs_36!G105&gt;Matchs_36!I105,Matchs_36!D105,Matchs_36!F105))</f>
        <v>Place 31</v>
      </c>
    </row>
    <row r="33" spans="1:2" ht="18" customHeight="1">
      <c r="A33" s="223">
        <v>32</v>
      </c>
      <c r="B33" s="227" t="str">
        <f>IF(Matchs_36!G105=Matchs_36!I105,"Place 32",IF(Matchs_36!G105&lt;Matchs_36!I105,Matchs_36!D105,Matchs_36!F105))</f>
        <v>Place 32</v>
      </c>
    </row>
    <row r="34" spans="1:2" ht="18" customHeight="1">
      <c r="A34" s="4">
        <v>33</v>
      </c>
      <c r="B34" s="2" t="str">
        <f>IF(Matchs_36!G104=Matchs_36!I104,"Place 33",IF(Matchs_36!G104&gt;Matchs_36!I104,Matchs_36!D104,Matchs_36!F104))</f>
        <v>Place 33</v>
      </c>
    </row>
    <row r="35" spans="1:2" ht="18" customHeight="1">
      <c r="A35" s="223">
        <v>34</v>
      </c>
      <c r="B35" s="227" t="str">
        <f>IF(Matchs_36!G104=Matchs_36!I104,"Place 34",IF(Matchs_36!G1014&lt;Matchs_36!I104,Matchs_36!D104,Matchs_36!F104))</f>
        <v>Place 34</v>
      </c>
    </row>
    <row r="36" spans="1:2" ht="18" customHeight="1">
      <c r="A36" s="4">
        <v>35</v>
      </c>
      <c r="B36" s="2" t="str">
        <f>IF(Matchs_36!G103=Matchs_36!I103,"Place 35",IF(Matchs_36!G103&gt;Matchs_36!I103,Matchs_36!D103,Matchs_36!F103))</f>
        <v>Place 35</v>
      </c>
    </row>
    <row r="37" spans="1:2" ht="18" customHeight="1" thickBot="1">
      <c r="A37" s="116">
        <v>36</v>
      </c>
      <c r="B37" s="120" t="str">
        <f>IF(Matchs_36!G103=Matchs_36!I103,"Place 36",IF(Matchs_36!G103&lt;Matchs_36!I103,Matchs_36!D103,Matchs_36!F103))</f>
        <v>Place 36</v>
      </c>
    </row>
    <row r="38" ht="13.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DoudoucheLand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sainte-marie</cp:lastModifiedBy>
  <cp:lastPrinted>2011-01-13T12:31:29Z</cp:lastPrinted>
  <dcterms:created xsi:type="dcterms:W3CDTF">2010-07-29T10:32:12Z</dcterms:created>
  <dcterms:modified xsi:type="dcterms:W3CDTF">2011-01-13T12:31:31Z</dcterms:modified>
  <cp:category/>
  <cp:version/>
  <cp:contentType/>
  <cp:contentStatus/>
</cp:coreProperties>
</file>